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9815" windowHeight="7365" activeTab="0"/>
  </bookViews>
  <sheets>
    <sheet name="Rekapitulácia stavby" sheetId="1" r:id="rId1"/>
    <sheet name="01 - ASR" sheetId="2" r:id="rId2"/>
    <sheet name="02 - ZTI" sheetId="3" r:id="rId3"/>
    <sheet name="03 - ÚK" sheetId="4" r:id="rId4"/>
    <sheet name="04 - ELI" sheetId="5" r:id="rId5"/>
  </sheets>
  <definedNames>
    <definedName name="_xlnm.Print_Titles" localSheetId="1">'01 - ASR'!$137:$137</definedName>
    <definedName name="_xlnm.Print_Titles" localSheetId="2">'02 - ZTI'!$123:$123</definedName>
    <definedName name="_xlnm.Print_Titles" localSheetId="3">'03 - ÚK'!$123:$123</definedName>
    <definedName name="_xlnm.Print_Titles" localSheetId="4">'04 - ELI'!$120:$120</definedName>
    <definedName name="_xlnm.Print_Titles" localSheetId="0">'Rekapitulácia stavby'!$85:$85</definedName>
    <definedName name="_xlnm.Print_Area" localSheetId="1">'01 - ASR'!$C$4:$Q$70,'01 - ASR'!$C$76:$Q$121,'01 - ASR'!$C$127:$Q$314</definedName>
    <definedName name="_xlnm.Print_Area" localSheetId="2">'02 - ZTI'!$C$4:$Q$70,'02 - ZTI'!$C$76:$Q$107,'02 - ZTI'!$C$113:$Q$215</definedName>
    <definedName name="_xlnm.Print_Area" localSheetId="3">'03 - ÚK'!$C$4:$Q$70,'03 - ÚK'!$C$76:$Q$107,'03 - ÚK'!$C$113:$Q$230</definedName>
    <definedName name="_xlnm.Print_Area" localSheetId="4">'04 - ELI'!$C$4:$Q$70,'04 - ELI'!$C$76:$Q$104,'04 - ELI'!$C$110:$Q$221</definedName>
    <definedName name="_xlnm.Print_Area" localSheetId="0">'Rekapitulácia stavby'!$C$4:$AP$70,'Rekapitulácia stavby'!$C$76:$AP$101</definedName>
  </definedNames>
  <calcPr fullCalcOnLoad="1"/>
</workbook>
</file>

<file path=xl/sharedStrings.xml><?xml version="1.0" encoding="utf-8"?>
<sst xmlns="http://schemas.openxmlformats.org/spreadsheetml/2006/main" count="6910" uniqueCount="1357">
  <si>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</si>
  <si>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</si>
  <si>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</si>
  <si>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</si>
  <si>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</si>
  <si>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</si>
  <si>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</si>
  <si>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</si>
  <si>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</si>
  <si>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</si>
  <si>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</si>
  <si>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</si>
  <si>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</si>
  <si>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</si>
  <si>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</si>
  <si>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011(bezburaciekl)(i)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</si>
  <si>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</si>
  <si>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</si>
  <si>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MŠ Olšavica</t>
  </si>
  <si>
    <t>JKSO:</t>
  </si>
  <si>
    <t/>
  </si>
  <si>
    <t>KS:</t>
  </si>
  <si>
    <t>Miesto:</t>
  </si>
  <si>
    <t xml:space="preserve"> </t>
  </si>
  <si>
    <t>Dátum:</t>
  </si>
  <si>
    <t>6. 11. 2017</t>
  </si>
  <si>
    <t>Objednávateľ:</t>
  </si>
  <si>
    <t>IČO:</t>
  </si>
  <si>
    <t>IČO DPH:</t>
  </si>
  <si>
    <t>Zhotoviteľ:</t>
  </si>
  <si>
    <t>Vyplň údaj</t>
  </si>
  <si>
    <t>Projektant: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</si>
  <si>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</si>
  <si>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</si>
  <si>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</si>
  <si>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</si>
  <si>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</si>
  <si>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</si>
  <si>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</si>
  <si>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</si>
  <si>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</si>
  <si>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</si>
  <si>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</si>
  <si>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</si>
  <si>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</si>
  <si>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</si>
  <si>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</si>
  <si>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</si>
  <si>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</si>
  <si>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</si>
  <si>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</si>
  <si>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</si>
  <si>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</si>
  <si>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</si>
  <si>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</si>
  <si>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</si>
  <si>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</si>
  <si>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</si>
  <si>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</si>
  <si>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</si>
  <si>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</si>
  <si>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</si>
  <si>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</si>
  <si>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</si>
  <si>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</si>
  <si>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</si>
  <si>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</si>
  <si>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</si>
  <si>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</si>
  <si>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</si>
  <si>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</si>
  <si>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</si>
  <si>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</si>
  <si>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</si>
  <si>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</si>
  <si>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</si>
  <si>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</si>
  <si>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{a513478b-8636-4da7-8b29-52d89214304d}</t>
  </si>
  <si>
    <t>{00000000-0000-0000-0000-000000000000}</t>
  </si>
  <si>
    <t>/</t>
  </si>
  <si>
    <t>01</t>
  </si>
  <si>
    <t>ASR</t>
  </si>
  <si>
    <t>1</t>
  </si>
  <si>
    <t>{fca359cf-eebd-493d-8724-b29f3def8e3e}</t>
  </si>
  <si>
    <t>02</t>
  </si>
  <si>
    <t>ZTI</t>
  </si>
  <si>
    <t>{4a224fa0-b1cc-4fc6-abab-8c70bbc96c15}</t>
  </si>
  <si>
    <t>03</t>
  </si>
  <si>
    <t>ÚK</t>
  </si>
  <si>
    <t>{7a89593f-01b0-4104-b0d8-ef95bb001088}</t>
  </si>
  <si>
    <t>04</t>
  </si>
  <si>
    <t>ELI</t>
  </si>
  <si>
    <t>{76b8c161-4cad-4a99-a8cb-ee75dc4e5df2}</t>
  </si>
  <si>
    <t>2) Ostatné náklady zo súhrnného listu</t>
  </si>
  <si>
    <t>Percent. zadanie
[% nákladov rozpočtu]</t>
  </si>
  <si>
    <t>Zaradenie nákladov</t>
  </si>
  <si>
    <t>Vedlajšie náklady</t>
  </si>
  <si>
    <t>stavebná časť</t>
  </si>
  <si>
    <t>OSTATNENAKLADY</t>
  </si>
  <si>
    <t>Ostatné náklady</t>
  </si>
  <si>
    <t>I. Ostatné investície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</si>
  <si>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</si>
  <si>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</si>
  <si>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</si>
  <si>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</si>
  <si>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</si>
  <si>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</si>
  <si>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</si>
  <si>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</si>
  <si>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</si>
  <si>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</si>
  <si>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01 - ASR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</si>
  <si>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</si>
  <si>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</si>
  <si>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</si>
  <si>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</si>
  <si>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</si>
  <si>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</si>
  <si>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PRÁCE A DODÁVKY HSV - PRÁCE A DODÁVKY HSV</t>
  </si>
  <si>
    <t xml:space="preserve">    2 - ZÁKLADY - 2 - ZÁKLADY</t>
  </si>
  <si>
    <t xml:space="preserve">    3 - ZVISLÉ A KOMPLET - 3 - ZVISLÉ A KOMPLETNÉ KONŠTRUKCIE</t>
  </si>
  <si>
    <t xml:space="preserve">    4 - VODOROVNÉ KONŠTR - 4 - VODOROVNÉ KONŠTRUKCIE</t>
  </si>
  <si>
    <t xml:space="preserve">    6 - ÚPRAVY POVRCHOV, - 6 - ÚPRAVY POVRCHOV, PODLAHY, VÝPLNE</t>
  </si>
  <si>
    <t xml:space="preserve">    9 - OSTATNÉ KONŠTRUK - 9 - OSTATNÉ KONŠTRUKCIE A PRÁCE</t>
  </si>
  <si>
    <t>711 - Izolácie proti - 711 - Izolácie proti vode a vlhkosti</t>
  </si>
  <si>
    <t>713 - Izolácie tepel - 713 - Izolácie tepelné</t>
  </si>
  <si>
    <t>714 - Akustické a pr - 714 - Akustické a protiotrasové op.</t>
  </si>
  <si>
    <t>762 - Konštrukcie te - 762 - Konštrukcie tesárske</t>
  </si>
  <si>
    <t>763 - Konštrukcie  - - 763 - Konštrukcie  - drevostavby</t>
  </si>
  <si>
    <t>764 - Konštrukcie kl - 764 - Konštrukcie klampiarske</t>
  </si>
  <si>
    <t>765 - Krytiny tvrdé - 765 - Krytiny tvrdé</t>
  </si>
  <si>
    <t>766 - Konštrukcie st - 766 - Konštrukcie stolárske</t>
  </si>
  <si>
    <t>767 - Konštrukcie do - 767 - Konštrukcie doplnk. kovové stavebné</t>
  </si>
  <si>
    <t>771 - Podlahy z dlaž - 771 - Podlahy z dlaždíc  keramických</t>
  </si>
  <si>
    <t>775 - Podlahy vlysov - 775 - Podlahy vlysové a parketové</t>
  </si>
  <si>
    <t>776 - Podlahy povlak - 776 - Podlahy povlakové</t>
  </si>
  <si>
    <t>781 - Obklady z obkl - 781 - Obklady z obkladačiek a dosiek</t>
  </si>
  <si>
    <t>PSV - Práce a dodávky PSV</t>
  </si>
  <si>
    <t xml:space="preserve">    783 - Dokončovacie práce - nátery</t>
  </si>
  <si>
    <t xml:space="preserve">    784 - Dokončovacie práce - maľby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</si>
  <si>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</si>
  <si>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</si>
  <si>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</si>
  <si>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</si>
  <si>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</si>
  <si>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</si>
  <si>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</si>
  <si>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</si>
  <si>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</si>
  <si>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</si>
  <si>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</si>
  <si>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</si>
  <si>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</si>
  <si>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</si>
  <si>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</si>
  <si>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</si>
  <si>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</si>
  <si>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</si>
  <si>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</si>
  <si>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</si>
  <si>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</si>
  <si>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</si>
  <si>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</si>
  <si>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</si>
  <si>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</si>
  <si>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</si>
  <si>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6</t>
  </si>
  <si>
    <t>K</t>
  </si>
  <si>
    <t>002 27157-1111</t>
  </si>
  <si>
    <t>Vankúš pod základy zo štrkopiesku triedeného</t>
  </si>
  <si>
    <t>m3</t>
  </si>
  <si>
    <t>4</t>
  </si>
  <si>
    <t>14</t>
  </si>
  <si>
    <t>7</t>
  </si>
  <si>
    <t>011 27332-1311</t>
  </si>
  <si>
    <t>Základové dosky zo železobetónu tr. C16/20</t>
  </si>
  <si>
    <t>16</t>
  </si>
  <si>
    <t>8</t>
  </si>
  <si>
    <t>011 27335-1215</t>
  </si>
  <si>
    <t>Debnenie základových dosiek zhotovenie</t>
  </si>
  <si>
    <t>m2</t>
  </si>
  <si>
    <t>18</t>
  </si>
  <si>
    <t>9</t>
  </si>
  <si>
    <t>011 27335-1216</t>
  </si>
  <si>
    <t>Debnenie základových dosiek odstránenie</t>
  </si>
  <si>
    <t>10</t>
  </si>
  <si>
    <t>211 27336-1411</t>
  </si>
  <si>
    <t>Výstuž dosiek zo zvarovaných sietí</t>
  </si>
  <si>
    <t>t</t>
  </si>
  <si>
    <t>22</t>
  </si>
  <si>
    <t>11</t>
  </si>
  <si>
    <t>011 27431-3611</t>
  </si>
  <si>
    <t>Základové pásy z betónu prostého tr. C16/20</t>
  </si>
  <si>
    <t>24</t>
  </si>
  <si>
    <t>12</t>
  </si>
  <si>
    <t>011 27532-1311</t>
  </si>
  <si>
    <t>Základové pätky zo železobetónu tr. C16/20</t>
  </si>
  <si>
    <t>26</t>
  </si>
  <si>
    <t>13</t>
  </si>
  <si>
    <t>011 27536-1821</t>
  </si>
  <si>
    <t>Výstuž základových pätiek BSt 500 (10505)</t>
  </si>
  <si>
    <t>28</t>
  </si>
  <si>
    <t>011 31127-1142</t>
  </si>
  <si>
    <t>Murivo nosné z pórobetónových tvárnic hr. 300 mm</t>
  </si>
  <si>
    <t>30</t>
  </si>
  <si>
    <t>15</t>
  </si>
  <si>
    <t>011 31127-1144</t>
  </si>
  <si>
    <t>Murivo nosné pre stĺp z pórobetónových tvárnic hr. 350 mm</t>
  </si>
  <si>
    <t>32</t>
  </si>
  <si>
    <t>011 34225-4900</t>
  </si>
  <si>
    <t>Priečky z tvárnic pórobetónových hr. 50 mm</t>
  </si>
  <si>
    <t>34</t>
  </si>
  <si>
    <t>17</t>
  </si>
  <si>
    <t>011 34225-4901</t>
  </si>
  <si>
    <t>Priečky z tvárnic pórobetónových hr. 100 mm</t>
  </si>
  <si>
    <t>36</t>
  </si>
  <si>
    <t>011 34225-4903</t>
  </si>
  <si>
    <t>Priečky z tvárnic pórobetónových hr. 150 mm</t>
  </si>
  <si>
    <t>38</t>
  </si>
  <si>
    <t>19</t>
  </si>
  <si>
    <t>211 34817-1111</t>
  </si>
  <si>
    <t>Osadenie zábradlia oceľového</t>
  </si>
  <si>
    <t>m</t>
  </si>
  <si>
    <t>40</t>
  </si>
  <si>
    <t>M</t>
  </si>
  <si>
    <t>MAT 553 042320</t>
  </si>
  <si>
    <t>Zábradlie rovné z rúrok</t>
  </si>
  <si>
    <t>kg</t>
  </si>
  <si>
    <t>42</t>
  </si>
  <si>
    <t>21</t>
  </si>
  <si>
    <t>011 41132-1313</t>
  </si>
  <si>
    <t>Stropy doskové zo železobetónu tr. C16/20</t>
  </si>
  <si>
    <t>44</t>
  </si>
  <si>
    <t>011 41135-1101</t>
  </si>
  <si>
    <t>Debnenie stropov doskových zhotovenie</t>
  </si>
  <si>
    <t>46</t>
  </si>
  <si>
    <t>23</t>
  </si>
  <si>
    <t>011 41135-1102</t>
  </si>
  <si>
    <t>Debnenie stropov doskových odstránenie</t>
  </si>
  <si>
    <t>48</t>
  </si>
  <si>
    <t>011 41135-4173</t>
  </si>
  <si>
    <t>Podperná konštr. stropov pre zaťaženie do 12 kPa zhotovenie</t>
  </si>
  <si>
    <t>50</t>
  </si>
  <si>
    <t>25</t>
  </si>
  <si>
    <t>011 41135-4174</t>
  </si>
  <si>
    <t>Podperná konštr. stropov pre zaťaženie do 12 kPa odstránenie</t>
  </si>
  <si>
    <t>52</t>
  </si>
  <si>
    <t>011 41136-1921</t>
  </si>
  <si>
    <t>Výstuž stropov zo zvarovaných sietí ťahaných</t>
  </si>
  <si>
    <t>54</t>
  </si>
  <si>
    <t>27</t>
  </si>
  <si>
    <t>011 41732-1313</t>
  </si>
  <si>
    <t>Stužujúce pásy a vence zo železobetónu tr. C16/20</t>
  </si>
  <si>
    <t>56</t>
  </si>
  <si>
    <t>011 41735-1115</t>
  </si>
  <si>
    <t>Debnenie stužujúcich pásov a vencov zhotovenie</t>
  </si>
  <si>
    <t>58</t>
  </si>
  <si>
    <t>29</t>
  </si>
  <si>
    <t>011 41735-1116</t>
  </si>
  <si>
    <t>Debnenie stužujúcich pásov a vencov odstránenie</t>
  </si>
  <si>
    <t>60</t>
  </si>
  <si>
    <t>011 41736-1821</t>
  </si>
  <si>
    <t>Výstuž stužujúcich pásov, vencov BSt 500 (10505)</t>
  </si>
  <si>
    <t>62</t>
  </si>
  <si>
    <t>31</t>
  </si>
  <si>
    <t>011 43032-1313</t>
  </si>
  <si>
    <t>Schodišťové konštrukcie zo železobetónu tr. C16/20</t>
  </si>
  <si>
    <t>64</t>
  </si>
  <si>
    <t>011 43036-1821</t>
  </si>
  <si>
    <t>Výstuž schodišťových konštrukcií BSt 500 (10505)</t>
  </si>
  <si>
    <t>66</t>
  </si>
  <si>
    <t>33</t>
  </si>
  <si>
    <t>011 43135-1121</t>
  </si>
  <si>
    <t>Debnenie podest priamočiar. s podpernou konštr. do 4 m zhotovenie</t>
  </si>
  <si>
    <t>68</t>
  </si>
  <si>
    <t>011 43135-1122</t>
  </si>
  <si>
    <t>Debnenie podest priamočiar. s podpernou konštr. do 4 m odstránenie</t>
  </si>
  <si>
    <t>70</t>
  </si>
  <si>
    <t>35</t>
  </si>
  <si>
    <t>011 43335-1131</t>
  </si>
  <si>
    <t>Debnenie schodníc priamočiarych s podpernou konštr. do 4 m zhotovenie</t>
  </si>
  <si>
    <t>72</t>
  </si>
  <si>
    <t>011 43335-1132</t>
  </si>
  <si>
    <t>Debnenie schodníc priamočiarych s podpernou konštr. do 4 m odstránenie</t>
  </si>
  <si>
    <t>74</t>
  </si>
  <si>
    <t>37</t>
  </si>
  <si>
    <t>011 43435-1141</t>
  </si>
  <si>
    <t>Debnenie stupňov priamočiarych zhotovenie</t>
  </si>
  <si>
    <t>76</t>
  </si>
  <si>
    <t>011 43435-1142</t>
  </si>
  <si>
    <t>Debnenie stupňov priamočiarych odstránenie</t>
  </si>
  <si>
    <t>78</t>
  </si>
  <si>
    <t>39</t>
  </si>
  <si>
    <t>014 61142-1321</t>
  </si>
  <si>
    <t>Oprava vápennej omietky stropov a klenieb hladkých 10-30%</t>
  </si>
  <si>
    <t>80</t>
  </si>
  <si>
    <t>014 61242-1331</t>
  </si>
  <si>
    <t>Oprava vnútorných vápenných omietok stien štukových 10-30%</t>
  </si>
  <si>
    <t>82</t>
  </si>
  <si>
    <t>41</t>
  </si>
  <si>
    <t>011 62342-1131</t>
  </si>
  <si>
    <t>Omietka vonk. stĺpov rovných vápenná hladká zlož. I-II</t>
  </si>
  <si>
    <t>84</t>
  </si>
  <si>
    <t>011 62347-1312</t>
  </si>
  <si>
    <t>Náter vonk. stĺpov Eternexom zlož. I až II</t>
  </si>
  <si>
    <t>86</t>
  </si>
  <si>
    <t>43</t>
  </si>
  <si>
    <t>011 62599-1630</t>
  </si>
  <si>
    <t>Zatepl.vonk.stien minerál vlna hr.150mm vrátane omietky</t>
  </si>
  <si>
    <t>88</t>
  </si>
  <si>
    <t>011 63245-0134</t>
  </si>
  <si>
    <t>Vyrovnávací cementový poter zhotovenie v ploche zo suchých zmesí hr. 50 mm</t>
  </si>
  <si>
    <t>90</t>
  </si>
  <si>
    <t>45</t>
  </si>
  <si>
    <t>011 63245-0234</t>
  </si>
  <si>
    <t>Vyrovnávací cem. poter samonivel. zhotovenie v ploche zo suchých zmesí hr. 50 mm</t>
  </si>
  <si>
    <t>92</t>
  </si>
  <si>
    <t>011 63245-1065</t>
  </si>
  <si>
    <t>Poter pieskocement. min. 25 MPa ocel. hladený alebo liaty hr. do 5 cm</t>
  </si>
  <si>
    <t>94</t>
  </si>
  <si>
    <t>47</t>
  </si>
  <si>
    <t>011 63245-7505</t>
  </si>
  <si>
    <t>Poter vystužený hr.50 mm</t>
  </si>
  <si>
    <t>96</t>
  </si>
  <si>
    <t>011 63245-7508</t>
  </si>
  <si>
    <t>Poter vystužený, hr. 80 mm</t>
  </si>
  <si>
    <t>98</t>
  </si>
  <si>
    <t>49</t>
  </si>
  <si>
    <t>011 63248-1213</t>
  </si>
  <si>
    <t>Separačná vrstva z PE fólie</t>
  </si>
  <si>
    <t>100</t>
  </si>
  <si>
    <t>253 63248-1713</t>
  </si>
  <si>
    <t>Vložka do poter. i maz. zo zvar. sieti</t>
  </si>
  <si>
    <t>102</t>
  </si>
  <si>
    <t>51</t>
  </si>
  <si>
    <t>011 64294-2111</t>
  </si>
  <si>
    <t>Osadenie dverných zárubní alebo rámov oceľových do 2,5 m2</t>
  </si>
  <si>
    <t>kus</t>
  </si>
  <si>
    <t>104</t>
  </si>
  <si>
    <t>MAT 553 999870</t>
  </si>
  <si>
    <t>Zárubňa jednokrídlová 600/150</t>
  </si>
  <si>
    <t>106</t>
  </si>
  <si>
    <t>53</t>
  </si>
  <si>
    <t>MAT 553 999880</t>
  </si>
  <si>
    <t>Zárubňa jednokrídlová 900/125</t>
  </si>
  <si>
    <t>108</t>
  </si>
  <si>
    <t>170</t>
  </si>
  <si>
    <t>648991113</t>
  </si>
  <si>
    <t>Osadenie parapetných dosiek z plastických a poloplast., hmôt, š. nad 200 mm</t>
  </si>
  <si>
    <t>1092911201</t>
  </si>
  <si>
    <t>171</t>
  </si>
  <si>
    <t>6119000970</t>
  </si>
  <si>
    <t>Vnútorné parapetné dosky plastové komôrkové,B=250mm biela, mramor, buk, zlatý dub</t>
  </si>
  <si>
    <t>-1503217621</t>
  </si>
  <si>
    <t>003 94194-1051</t>
  </si>
  <si>
    <t>Montáž lešenia ľahk. radového s podlahami š. do 1,5 m v. do 10 m</t>
  </si>
  <si>
    <t>110</t>
  </si>
  <si>
    <t>55</t>
  </si>
  <si>
    <t>003 94194-1391</t>
  </si>
  <si>
    <t>Demontáž lešenia ľahk. radového s podlahami š. do 1,5 m v. do 10 m</t>
  </si>
  <si>
    <t>112</t>
  </si>
  <si>
    <t>014 99928-1111</t>
  </si>
  <si>
    <t>Presun hmôt pre opravy v objektoch výšky do 25 m</t>
  </si>
  <si>
    <t>1235550917</t>
  </si>
  <si>
    <t>75</t>
  </si>
  <si>
    <t>711 71111-1001</t>
  </si>
  <si>
    <t>Zhotovenie izolácie proti vlhkosti za studena vodor. náterom asfalt. penetr.</t>
  </si>
  <si>
    <t>152</t>
  </si>
  <si>
    <t>MAT 111 631520</t>
  </si>
  <si>
    <t>Lak asfaltový ALN-RENOLAK sudy</t>
  </si>
  <si>
    <t>154</t>
  </si>
  <si>
    <t>77</t>
  </si>
  <si>
    <t>711 71114-1559</t>
  </si>
  <si>
    <t>Zhotovenie izolácie proti vlhkosti pritavením NAIP vodor.</t>
  </si>
  <si>
    <t>156</t>
  </si>
  <si>
    <t>MAT 628 322820</t>
  </si>
  <si>
    <t>Pás ťažký asfaltový BITAGIT SRS 35</t>
  </si>
  <si>
    <t>158</t>
  </si>
  <si>
    <t>79</t>
  </si>
  <si>
    <t>711 71147-1051</t>
  </si>
  <si>
    <t>Zhotovenie izolácie tlakovej položením fólie PVC voľne vodor.</t>
  </si>
  <si>
    <t>160</t>
  </si>
  <si>
    <t>MAT 283 220260</t>
  </si>
  <si>
    <t>Fólia HYDROIZOL  hr. 2mm</t>
  </si>
  <si>
    <t>162</t>
  </si>
  <si>
    <t>81</t>
  </si>
  <si>
    <t>MAT 283 220840</t>
  </si>
  <si>
    <t>Fólia HYDROIZOL  hr. 5mm</t>
  </si>
  <si>
    <t>164</t>
  </si>
  <si>
    <t>711 99871-1102</t>
  </si>
  <si>
    <t>Presun hmôt pre izolácie proti vode v objektoch výšky do 12 m</t>
  </si>
  <si>
    <t>166</t>
  </si>
  <si>
    <t>83</t>
  </si>
  <si>
    <t>713 71311-1111</t>
  </si>
  <si>
    <t>Montáž tep. izolácie stropov, položenie na vrch</t>
  </si>
  <si>
    <t>168</t>
  </si>
  <si>
    <t>MAT 631 508100</t>
  </si>
  <si>
    <t>Vlna minerálna hr. 8 cm</t>
  </si>
  <si>
    <t>85</t>
  </si>
  <si>
    <t>713 71312-1111</t>
  </si>
  <si>
    <t>Montáž tep. izolácie podláh 1 x položenie</t>
  </si>
  <si>
    <t>172</t>
  </si>
  <si>
    <t>MAT 283 763300</t>
  </si>
  <si>
    <t>Doska z extrud. polystyrénu 90mm</t>
  </si>
  <si>
    <t>174</t>
  </si>
  <si>
    <t>87</t>
  </si>
  <si>
    <t>713 71314-1135</t>
  </si>
  <si>
    <t>Montáž tep. izolácie striech, prilepenie za studena bodovo 1 vrstva</t>
  </si>
  <si>
    <t>176</t>
  </si>
  <si>
    <t>MAT 631 412120</t>
  </si>
  <si>
    <t>Doska čadičová 75kg/m3 hr.15 cm</t>
  </si>
  <si>
    <t>178</t>
  </si>
  <si>
    <t>89</t>
  </si>
  <si>
    <t>713 71315-1168</t>
  </si>
  <si>
    <t>Montáž tep. izol. striech šikm. priskrutk. nad krokvy dosky do 45° hr. nad 20cm</t>
  </si>
  <si>
    <t>180</t>
  </si>
  <si>
    <t>MAT 631 412140</t>
  </si>
  <si>
    <t>Doska čadičová 75kg/m3 hr.20 cm</t>
  </si>
  <si>
    <t>182</t>
  </si>
  <si>
    <t>91</t>
  </si>
  <si>
    <t>713 71319-1132</t>
  </si>
  <si>
    <t>Prekrytie izolácie tepelnej separačnou fóliou hr. 0,2 mm stropov</t>
  </si>
  <si>
    <t>184</t>
  </si>
  <si>
    <t>713 99871-3102</t>
  </si>
  <si>
    <t>Presun hmôt pre izolácie tepelné v objektoch výšky do 12 m</t>
  </si>
  <si>
    <t>186</t>
  </si>
  <si>
    <t>93</t>
  </si>
  <si>
    <t>714 71418-2011</t>
  </si>
  <si>
    <t>Montáž akustic. fólie stropu</t>
  </si>
  <si>
    <t>188</t>
  </si>
  <si>
    <t>714 99871-4102</t>
  </si>
  <si>
    <t>Presun hmôt pre izolácie akustické v objektoch výšky do 12 m</t>
  </si>
  <si>
    <t>190</t>
  </si>
  <si>
    <t>97</t>
  </si>
  <si>
    <t>762 76233-2110</t>
  </si>
  <si>
    <t>Montáž krovov viazaných prierez. plocha do 120 cm2</t>
  </si>
  <si>
    <t>196</t>
  </si>
  <si>
    <t>762 76233-2120</t>
  </si>
  <si>
    <t>Montáž krovov viazaných prierez. plocha nad 120 do 224 cm2</t>
  </si>
  <si>
    <t>198</t>
  </si>
  <si>
    <t>99</t>
  </si>
  <si>
    <t>762 76233-2130</t>
  </si>
  <si>
    <t>Montáž krovov viazaných prierez. plocha nad 224 do 288 cm2</t>
  </si>
  <si>
    <t>200</t>
  </si>
  <si>
    <t>762 76233-2140</t>
  </si>
  <si>
    <t>Montáž krovov viazaných prierez. plocha nad 288 do 450 cm2</t>
  </si>
  <si>
    <t>202</t>
  </si>
  <si>
    <t>101</t>
  </si>
  <si>
    <t>MAT 605 152180</t>
  </si>
  <si>
    <t>Hranol</t>
  </si>
  <si>
    <t>204</t>
  </si>
  <si>
    <t>762 76234-1630</t>
  </si>
  <si>
    <t>Montáž debnenia štít. odkvapových ríms z dosiek tvrdých</t>
  </si>
  <si>
    <t>206</t>
  </si>
  <si>
    <t>103</t>
  </si>
  <si>
    <t>MAT 607 2B0107</t>
  </si>
  <si>
    <t>Doska Cetris s PO 30 min.</t>
  </si>
  <si>
    <t>208</t>
  </si>
  <si>
    <t>762 76234-2204</t>
  </si>
  <si>
    <t>Montáž kontralatí, rozpätie 80-120 cm</t>
  </si>
  <si>
    <t>210</t>
  </si>
  <si>
    <t>105</t>
  </si>
  <si>
    <t>762 76234-2212</t>
  </si>
  <si>
    <t>Montáž latovania do 60° rozpätie nad 150 do 220 mm</t>
  </si>
  <si>
    <t>212</t>
  </si>
  <si>
    <t>MAT 605 171430</t>
  </si>
  <si>
    <t>Lata a kontralata</t>
  </si>
  <si>
    <t>214</t>
  </si>
  <si>
    <t>107</t>
  </si>
  <si>
    <t>762 76239-5000</t>
  </si>
  <si>
    <t>Spojovacie a ochranné prostriedky k montáži krovov</t>
  </si>
  <si>
    <t>216</t>
  </si>
  <si>
    <t>762 76242-1002</t>
  </si>
  <si>
    <t>Montáž obloženia stropov podkladový rošt</t>
  </si>
  <si>
    <t>218</t>
  </si>
  <si>
    <t>109</t>
  </si>
  <si>
    <t>762 76242-1010</t>
  </si>
  <si>
    <t>Obloženie stropu z dosiek OSB skrutk. na zraz hr. dosky 10 mm</t>
  </si>
  <si>
    <t>220</t>
  </si>
  <si>
    <t>762 76242-1015</t>
  </si>
  <si>
    <t>Obloženie stropu z dosiek OSB skrutk. na zraz hr. dosky 20,5 mm</t>
  </si>
  <si>
    <t>222</t>
  </si>
  <si>
    <t>111</t>
  </si>
  <si>
    <t>762 76242-1017</t>
  </si>
  <si>
    <t>Obloženie stropu z dosiek OSB skrutk. na zraz hr. dosky 25 mm</t>
  </si>
  <si>
    <t>224</t>
  </si>
  <si>
    <t>762 76249-5000</t>
  </si>
  <si>
    <t>Spojovacie a ochranné prostriedky k montáži obloženia stropov alebo stien</t>
  </si>
  <si>
    <t>226</t>
  </si>
  <si>
    <t>113</t>
  </si>
  <si>
    <t>762 99876-2102</t>
  </si>
  <si>
    <t>Presun hmôt pre tesárske konštr. v objektoch  výšky do 12 m</t>
  </si>
  <si>
    <t>228</t>
  </si>
  <si>
    <t>114</t>
  </si>
  <si>
    <t>763 76311-2292</t>
  </si>
  <si>
    <t>Montáž priečky sadrokartónovej W112 15+12 mm hr. 105 mm</t>
  </si>
  <si>
    <t>230</t>
  </si>
  <si>
    <t>115</t>
  </si>
  <si>
    <t>763 76313-3022</t>
  </si>
  <si>
    <t>Podhľady sadr zavesený 2x profil UD a CD dosky RF hr. 15 mm</t>
  </si>
  <si>
    <t>232</t>
  </si>
  <si>
    <t>116</t>
  </si>
  <si>
    <t>763 76379-3124</t>
  </si>
  <si>
    <t>WC trojkabínka</t>
  </si>
  <si>
    <t>234</t>
  </si>
  <si>
    <t>117</t>
  </si>
  <si>
    <t>763 99876-3101</t>
  </si>
  <si>
    <t>Presun hmôt pre drevostavby v objektoch  výšky do 12 m</t>
  </si>
  <si>
    <t>236</t>
  </si>
  <si>
    <t>118</t>
  </si>
  <si>
    <t>764 76417-1109</t>
  </si>
  <si>
    <t>Strešná krytina z poplastovaného plechu</t>
  </si>
  <si>
    <t>238</t>
  </si>
  <si>
    <t>119</t>
  </si>
  <si>
    <t>764 76417-1242</t>
  </si>
  <si>
    <t>Nárožie</t>
  </si>
  <si>
    <t>240</t>
  </si>
  <si>
    <t>120</t>
  </si>
  <si>
    <t>764 76417-1444</t>
  </si>
  <si>
    <t>Úžľabie</t>
  </si>
  <si>
    <t>242</t>
  </si>
  <si>
    <t>121</t>
  </si>
  <si>
    <t>764 76417-1453</t>
  </si>
  <si>
    <t>Hrebeňová</t>
  </si>
  <si>
    <t>244</t>
  </si>
  <si>
    <t>122</t>
  </si>
  <si>
    <t>764 76417-1471</t>
  </si>
  <si>
    <t>Lemovanie komína v ploche</t>
  </si>
  <si>
    <t>246</t>
  </si>
  <si>
    <t>123</t>
  </si>
  <si>
    <t>764 76475-1113</t>
  </si>
  <si>
    <t>LINDAB rúry odkvapové SROR d 120 mm</t>
  </si>
  <si>
    <t>248</t>
  </si>
  <si>
    <t>124</t>
  </si>
  <si>
    <t>764 76475-1133</t>
  </si>
  <si>
    <t>Koleno rúry odkvapovej d 120 mm</t>
  </si>
  <si>
    <t>250</t>
  </si>
  <si>
    <t>125</t>
  </si>
  <si>
    <t>764 76476-1142</t>
  </si>
  <si>
    <t>Žľab pododkvapný 150 mm</t>
  </si>
  <si>
    <t>252</t>
  </si>
  <si>
    <t>764711114</t>
  </si>
  <si>
    <t>Oplechovanie parapetov z plechu LINDAB r.š. 250 mm</t>
  </si>
  <si>
    <t>-376959967</t>
  </si>
  <si>
    <t>126</t>
  </si>
  <si>
    <t>764 99876-4102</t>
  </si>
  <si>
    <t>Presun hmôt pre klampiarske konštr. v objektoch  výšky do 12 m</t>
  </si>
  <si>
    <t>254</t>
  </si>
  <si>
    <t>127</t>
  </si>
  <si>
    <t>765 76532-1810</t>
  </si>
  <si>
    <t>Demontáž do sute z AZC štvorcov na debn. s lepenkou</t>
  </si>
  <si>
    <t>256</t>
  </si>
  <si>
    <t>128</t>
  </si>
  <si>
    <t>765 76590-1050</t>
  </si>
  <si>
    <t>Pokrytie striech fóliou hydroizolačná difúzna</t>
  </si>
  <si>
    <t>258</t>
  </si>
  <si>
    <t>129</t>
  </si>
  <si>
    <t>765 76590-1212</t>
  </si>
  <si>
    <t>Zakrytie šikmých striech parotesnou zábranou</t>
  </si>
  <si>
    <t>260</t>
  </si>
  <si>
    <t>130</t>
  </si>
  <si>
    <t>765 99876-5102</t>
  </si>
  <si>
    <t>Presun hmôt pre krytiny tvrdé na objektoch výšky do 12 m</t>
  </si>
  <si>
    <t>262</t>
  </si>
  <si>
    <t>131</t>
  </si>
  <si>
    <t>766 76621-1410</t>
  </si>
  <si>
    <t>Montáž madiel sch. drev. atypických</t>
  </si>
  <si>
    <t>264</t>
  </si>
  <si>
    <t>132</t>
  </si>
  <si>
    <t>MAT 611 000001</t>
  </si>
  <si>
    <t>Držadlo dubové</t>
  </si>
  <si>
    <t>266</t>
  </si>
  <si>
    <t>133</t>
  </si>
  <si>
    <t>766 76666-1112</t>
  </si>
  <si>
    <t>Montáž dvier kompl. otvár. do zárubne 1-krídl. do 0,8m</t>
  </si>
  <si>
    <t>268</t>
  </si>
  <si>
    <t>134</t>
  </si>
  <si>
    <t>MAT 611 640010</t>
  </si>
  <si>
    <t xml:space="preserve">Dvere vnútorné plné 60x197 </t>
  </si>
  <si>
    <t>270</t>
  </si>
  <si>
    <t>135</t>
  </si>
  <si>
    <t>766 76666-1122</t>
  </si>
  <si>
    <t>Montáž dvier kompl. otvár. do zárubne 1-krídl. nad 0,8m</t>
  </si>
  <si>
    <t>272</t>
  </si>
  <si>
    <t>136</t>
  </si>
  <si>
    <t>MAT 611 629180</t>
  </si>
  <si>
    <t>Dvere vnútorné plné 90x197</t>
  </si>
  <si>
    <t>274</t>
  </si>
  <si>
    <t>137</t>
  </si>
  <si>
    <t>MAT 611 653160</t>
  </si>
  <si>
    <t>Dvere vnútor. s pož. odoln. 30 min. 90x197</t>
  </si>
  <si>
    <t>276</t>
  </si>
  <si>
    <t>138</t>
  </si>
  <si>
    <t>MAT 611 731610</t>
  </si>
  <si>
    <t>Dvere vchodové plastové 90x197</t>
  </si>
  <si>
    <t>278</t>
  </si>
  <si>
    <t>139</t>
  </si>
  <si>
    <t>766 76666-1132</t>
  </si>
  <si>
    <t>Montáž dvier kompl. otvár. do zárubne do 1,45m</t>
  </si>
  <si>
    <t>280</t>
  </si>
  <si>
    <t>140</t>
  </si>
  <si>
    <t>MAT 611 432840</t>
  </si>
  <si>
    <t>Dvere vchodové plastové</t>
  </si>
  <si>
    <t>282</t>
  </si>
  <si>
    <t>141</t>
  </si>
  <si>
    <t>766 76667-2008</t>
  </si>
  <si>
    <t>Okná strešné 80x90 cm</t>
  </si>
  <si>
    <t>284</t>
  </si>
  <si>
    <t>142</t>
  </si>
  <si>
    <t>766 76669-5212</t>
  </si>
  <si>
    <t>Montáž prahov dvier 1-krídl. š. do 10cm</t>
  </si>
  <si>
    <t>286</t>
  </si>
  <si>
    <t>143</t>
  </si>
  <si>
    <t>MAT 611 871760</t>
  </si>
  <si>
    <t>Prah dubový dĺžka 90 šírka 10cm</t>
  </si>
  <si>
    <t>288</t>
  </si>
  <si>
    <t>144</t>
  </si>
  <si>
    <t>766 99876-6102</t>
  </si>
  <si>
    <t>Presun hmôt pre konštr. stolárske v objektoch výšky do 12 m</t>
  </si>
  <si>
    <t>290</t>
  </si>
  <si>
    <t>145</t>
  </si>
  <si>
    <t>767 76763-1101</t>
  </si>
  <si>
    <t>Montáž okien plastových jednokrídlových 600 x 600 mm</t>
  </si>
  <si>
    <t>292</t>
  </si>
  <si>
    <t>146</t>
  </si>
  <si>
    <t>767 76763-1102</t>
  </si>
  <si>
    <t>Montáž okien plastových jednokrídlových 600 x 800 mm</t>
  </si>
  <si>
    <t>294</t>
  </si>
  <si>
    <t>147</t>
  </si>
  <si>
    <t>767 76763-1315</t>
  </si>
  <si>
    <t>Montáž okien plastových dvojkrídlových 1800 x 1400 mm</t>
  </si>
  <si>
    <t>296</t>
  </si>
  <si>
    <t>148</t>
  </si>
  <si>
    <t>767 76763-1335</t>
  </si>
  <si>
    <t>Montáž okien plastových dvojkrídlových 2350 x 1400 mm</t>
  </si>
  <si>
    <t>298</t>
  </si>
  <si>
    <t>149</t>
  </si>
  <si>
    <t>MAT 611 430010</t>
  </si>
  <si>
    <t>Okno plastové 60x60</t>
  </si>
  <si>
    <t>300</t>
  </si>
  <si>
    <t>150</t>
  </si>
  <si>
    <t>MAT 611 430060</t>
  </si>
  <si>
    <t>Okno plastové 55x80</t>
  </si>
  <si>
    <t>302</t>
  </si>
  <si>
    <t>151</t>
  </si>
  <si>
    <t>MAT 611 430940</t>
  </si>
  <si>
    <t>Okno plastové 180x140</t>
  </si>
  <si>
    <t>304</t>
  </si>
  <si>
    <t>MAT 611 431380</t>
  </si>
  <si>
    <t>Okno plastové 235x140</t>
  </si>
  <si>
    <t>306</t>
  </si>
  <si>
    <t>153</t>
  </si>
  <si>
    <t>MAT 611 433470</t>
  </si>
  <si>
    <t>Okno plastové 180x140 protipožiarne</t>
  </si>
  <si>
    <t>308</t>
  </si>
  <si>
    <t>767 99876-7102</t>
  </si>
  <si>
    <t>Presun hmôt pre kovové stav. doplnk. konštr. v objektoch výšky do 12 m</t>
  </si>
  <si>
    <t>310</t>
  </si>
  <si>
    <t>155</t>
  </si>
  <si>
    <t>771 77127-1105</t>
  </si>
  <si>
    <t>Montáž obkl. stupňov z dlaždíc keram. hlad. 150x150 do malty</t>
  </si>
  <si>
    <t>312</t>
  </si>
  <si>
    <t>MAT 597 636200</t>
  </si>
  <si>
    <t>Dlažba</t>
  </si>
  <si>
    <t>314</t>
  </si>
  <si>
    <t>157</t>
  </si>
  <si>
    <t>771 77157-1105</t>
  </si>
  <si>
    <t>Montáž podláh z dlaždíc keram. rež. hlad. 150x150 do malty</t>
  </si>
  <si>
    <t>316</t>
  </si>
  <si>
    <t>MAT 597 636000</t>
  </si>
  <si>
    <t>318</t>
  </si>
  <si>
    <t>159</t>
  </si>
  <si>
    <t>771 99877-1102</t>
  </si>
  <si>
    <t>Presun hmôt pre podlahy z dlaždíc v objektoch výšky do 12 m</t>
  </si>
  <si>
    <t>320</t>
  </si>
  <si>
    <t>775 77597-1206</t>
  </si>
  <si>
    <t>Plávajúcah podlaha</t>
  </si>
  <si>
    <t>322</t>
  </si>
  <si>
    <t>161</t>
  </si>
  <si>
    <t>775 77597-1313</t>
  </si>
  <si>
    <t>Podložka pod pláv.podlahu,fólia Pe hr. 0,1-0,2mm</t>
  </si>
  <si>
    <t>324</t>
  </si>
  <si>
    <t>775 99877-5102</t>
  </si>
  <si>
    <t>Presun hmôt pre podlahy vlysové v objektoch výšky do 12 m</t>
  </si>
  <si>
    <t>326</t>
  </si>
  <si>
    <t>163</t>
  </si>
  <si>
    <t>775 77652-1100</t>
  </si>
  <si>
    <t>Lepenie povlakových podláh plastových pásov</t>
  </si>
  <si>
    <t>328</t>
  </si>
  <si>
    <t>MAT 284 122100</t>
  </si>
  <si>
    <t>Podlahovina</t>
  </si>
  <si>
    <t>330</t>
  </si>
  <si>
    <t>165</t>
  </si>
  <si>
    <t>775 99877-6102</t>
  </si>
  <si>
    <t>Presun hmôt pre podlahy povlakové v objektoch výšky do 12 m</t>
  </si>
  <si>
    <t>332</t>
  </si>
  <si>
    <t>771 78141-5013</t>
  </si>
  <si>
    <t>Montáž obkladov vnút. z obklad. pórovin. 150x150 do tmelu</t>
  </si>
  <si>
    <t>334</t>
  </si>
  <si>
    <t>167</t>
  </si>
  <si>
    <t>MAT 597 671000</t>
  </si>
  <si>
    <t>Obklad</t>
  </si>
  <si>
    <t>336</t>
  </si>
  <si>
    <t>771 99878-1102</t>
  </si>
  <si>
    <t>Presun hmôt pre obklady keramické v objektoch výšky do 12 m</t>
  </si>
  <si>
    <t>338</t>
  </si>
  <si>
    <t>783782203</t>
  </si>
  <si>
    <t>Nátery tesárskych konštrukcií povrchová impregnácia Bochemitom QB</t>
  </si>
  <si>
    <t>901557534</t>
  </si>
  <si>
    <t>175</t>
  </si>
  <si>
    <t>784452962</t>
  </si>
  <si>
    <t>Maľby z maliarskych zmesí tekutých Primalex dvoj- a viacfar. s bielym stropom s oškrabaním</t>
  </si>
  <si>
    <t>1807134156</t>
  </si>
  <si>
    <t>VP - Práce naviac</t>
  </si>
  <si>
    <t>PN</t>
  </si>
  <si>
    <t>02 - ZTI</t>
  </si>
  <si>
    <t>HSV - Práce a dodávky HSV</t>
  </si>
  <si>
    <t xml:space="preserve">    8 - Rúrové vedenie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</si>
  <si>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</si>
  <si>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</si>
  <si>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</si>
  <si>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>M - Práce a dodávky M</t>
  </si>
  <si>
    <t xml:space="preserve">    23-M - Montáže potrubia</t>
  </si>
  <si>
    <t>6423001100</t>
  </si>
  <si>
    <t>WC kombi 32194 biele  baby I.A vonkajší šikmý odpad komplet</t>
  </si>
  <si>
    <t>ks</t>
  </si>
  <si>
    <t>6423001900</t>
  </si>
  <si>
    <t>WC kombi biele zadný šikmý odpad</t>
  </si>
  <si>
    <t>3</t>
  </si>
  <si>
    <t>6421373300</t>
  </si>
  <si>
    <t>Umývadlo biele I.A 60cm 10372</t>
  </si>
  <si>
    <t>2863120290</t>
  </si>
  <si>
    <t>Umývadlový sifón  d 40</t>
  </si>
  <si>
    <t>5</t>
  </si>
  <si>
    <t>2863120292</t>
  </si>
  <si>
    <t>Redukcia - manžeta 50/40</t>
  </si>
  <si>
    <t>2863120293</t>
  </si>
  <si>
    <t>Manžeta excentrická D100</t>
  </si>
  <si>
    <t>5514361900</t>
  </si>
  <si>
    <t>Umývadlová batéria termostatická autom.</t>
  </si>
  <si>
    <t>5514362000</t>
  </si>
  <si>
    <t>Nástenná batéria k výlevke 150mm</t>
  </si>
  <si>
    <t>721171107</t>
  </si>
  <si>
    <t>Potrubie z novodurových rúr TPD 5-177-67 odpadové hrdlové D 75x1, 8</t>
  </si>
  <si>
    <t>721171109</t>
  </si>
  <si>
    <t>Potrubie z novodurových rúr TPD 5-177-67 odpadové hrdlové D 110x2, 2</t>
  </si>
  <si>
    <t>721171110</t>
  </si>
  <si>
    <t>Potrubie z novodurových rúr TPD 5-177-67 odpadové hrdlové D 125x2, 2</t>
  </si>
  <si>
    <t>721173205</t>
  </si>
  <si>
    <t>Potrubie z novodurových rúr TPD 5-177-67 pripájacie D 50x1, 8</t>
  </si>
  <si>
    <t>72117320722</t>
  </si>
  <si>
    <t>Privzdušňovacia nadstrešná hlavica do DN 110</t>
  </si>
  <si>
    <t>72117320723</t>
  </si>
  <si>
    <t>Čistiaca tvarovka do DN 110</t>
  </si>
  <si>
    <t>7221902271</t>
  </si>
  <si>
    <t>Prípojka vodovodná a odpadová pre pevné pripojenie do DN 25</t>
  </si>
  <si>
    <t>súb</t>
  </si>
  <si>
    <t>722190411</t>
  </si>
  <si>
    <t>Sekacie, búracie a prípravné práce</t>
  </si>
  <si>
    <t>hod</t>
  </si>
  <si>
    <t>722190412</t>
  </si>
  <si>
    <t>Vyvedenie a upevnenie výustiek pri ZT</t>
  </si>
  <si>
    <t>sub</t>
  </si>
  <si>
    <t>48467971503</t>
  </si>
  <si>
    <t>Nádoby, expanzné nádoby Flamco Airfix 10 bar 18 L</t>
  </si>
  <si>
    <t>48467971555</t>
  </si>
  <si>
    <t>Montáž expanznej nádoby</t>
  </si>
  <si>
    <t>48467971557</t>
  </si>
  <si>
    <t>Revízia tlakových nádob</t>
  </si>
  <si>
    <t>48467971558</t>
  </si>
  <si>
    <t>Držiak expanz. nádoby</t>
  </si>
  <si>
    <t>722190413</t>
  </si>
  <si>
    <t>Presun hmôt pri ZT, UK</t>
  </si>
  <si>
    <t>722190414</t>
  </si>
  <si>
    <t>Napustenie, preplachnutie a dezinfekcia systému</t>
  </si>
  <si>
    <t>7251193071</t>
  </si>
  <si>
    <t>Príplatok za použitie silikonového tmelu</t>
  </si>
  <si>
    <t>725119701</t>
  </si>
  <si>
    <t>Montáž záchoda závesného do masívnej murovanej konštrukcie</t>
  </si>
  <si>
    <t>725219401</t>
  </si>
  <si>
    <t>Montáž umývadla bez výtokovej armatúry z bieleho diturvitu na skrutky do muriva</t>
  </si>
  <si>
    <t>725332320</t>
  </si>
  <si>
    <t>Montáž výlevky bez výtokovej armatúry a splachovacej nádrže, diturvitová</t>
  </si>
  <si>
    <t>6420137930</t>
  </si>
  <si>
    <t>Sanitárna keramika výlevka - 5104.6</t>
  </si>
  <si>
    <t>725819402</t>
  </si>
  <si>
    <t>Montáž ventilu bez pripojovacej rúrky G 1/2</t>
  </si>
  <si>
    <t>725829201</t>
  </si>
  <si>
    <t>Montáž batérie umývadlovej a drezovej nástennej chromovanej</t>
  </si>
  <si>
    <t>725869214</t>
  </si>
  <si>
    <t>Montáž zápachovej uzávierky pre zariaďovacie predmety, drezová dvojdielna D 50</t>
  </si>
  <si>
    <t>4848908071</t>
  </si>
  <si>
    <t>Guľový ventil so sitkom, mosadz, 1/2"x 3/8"(1/2")</t>
  </si>
  <si>
    <t>4848906500</t>
  </si>
  <si>
    <t>GIACOMINI Guľový ventil DADO - motýľ, chróm, 3/4"</t>
  </si>
  <si>
    <t>4848906510</t>
  </si>
  <si>
    <t>GIACOMINI Guľový ventil DADO - motýľ, chróm, 1"</t>
  </si>
  <si>
    <t>4848906490</t>
  </si>
  <si>
    <t>GIACOMINI Guľový ventil DADO - motýľ, chróm, 1/2"</t>
  </si>
  <si>
    <t>48489080735</t>
  </si>
  <si>
    <t>Šrubenie do DN25</t>
  </si>
  <si>
    <t>4848908061</t>
  </si>
  <si>
    <t>Spätná klapka 1/2", mosadz</t>
  </si>
  <si>
    <t>48489080682</t>
  </si>
  <si>
    <t>Filter BIG s vložkou  1"</t>
  </si>
  <si>
    <t>4848908068</t>
  </si>
  <si>
    <t>Filter 1" mosadz</t>
  </si>
  <si>
    <t>4848908063</t>
  </si>
  <si>
    <t>Spätná klapka 1", mosadz</t>
  </si>
  <si>
    <t>4848908066</t>
  </si>
  <si>
    <t>Filter 1/2" mosadz</t>
  </si>
  <si>
    <t>4848908054</t>
  </si>
  <si>
    <t>Vypúšťací ventil 1/2"</t>
  </si>
  <si>
    <t>4848908046</t>
  </si>
  <si>
    <t>Koleno 3/4", mosadz</t>
  </si>
  <si>
    <t>4848908031</t>
  </si>
  <si>
    <t>Koleno 1" I, mosadz</t>
  </si>
  <si>
    <t>4848908034</t>
  </si>
  <si>
    <t>Vsuvka 1", mosadz</t>
  </si>
  <si>
    <t>4848908047</t>
  </si>
  <si>
    <t>Koleno 1", mosadz</t>
  </si>
  <si>
    <t>4848908043</t>
  </si>
  <si>
    <t>T-kus 1", mosadz</t>
  </si>
  <si>
    <t>4848908137</t>
  </si>
  <si>
    <t>Strmeň dvojitý</t>
  </si>
  <si>
    <t>4848908033</t>
  </si>
  <si>
    <t>Vsuvka 3/4", mosadz</t>
  </si>
  <si>
    <t>4848908032</t>
  </si>
  <si>
    <t>Vsuvka 1/2", mosadz</t>
  </si>
  <si>
    <t>4848908049</t>
  </si>
  <si>
    <t>Koleno 3/4" I, mosadz</t>
  </si>
  <si>
    <t>4848908048</t>
  </si>
  <si>
    <t>Koleno 1/2" I, mosadz</t>
  </si>
  <si>
    <t>4848907590</t>
  </si>
  <si>
    <t>GIACOMINI Koleno, mosadz, 3/4"x3/4"</t>
  </si>
  <si>
    <t>4848907580</t>
  </si>
  <si>
    <t>GIACOMINI Koleno, mosadz, 1/2"x1/2"</t>
  </si>
  <si>
    <t>4848900294</t>
  </si>
  <si>
    <t>Presovanie spojov</t>
  </si>
  <si>
    <t>4848907780</t>
  </si>
  <si>
    <t>GIACOMINI T - kus, mosadz, 3/4"</t>
  </si>
  <si>
    <t>57</t>
  </si>
  <si>
    <t>4848907830</t>
  </si>
  <si>
    <t>GIACOMINI T - kus redukčný, mosadz, 1/2"x3/4"x1/2"</t>
  </si>
  <si>
    <t>484890735141</t>
  </si>
  <si>
    <t>Čerpadlo cirkulačné Grundfos UP 15-14B PM</t>
  </si>
  <si>
    <t>59</t>
  </si>
  <si>
    <t>48489073501</t>
  </si>
  <si>
    <t>Montáž čerpadla do DN25</t>
  </si>
  <si>
    <t>4848907850</t>
  </si>
  <si>
    <t>GIACOMINI T - kus redukčný, mosadz, 3/4"x1/2"x3/4"</t>
  </si>
  <si>
    <t>61</t>
  </si>
  <si>
    <t>4848907790</t>
  </si>
  <si>
    <t>GIACOMINI T - kus, mosadz, 1"</t>
  </si>
  <si>
    <t>4848905590</t>
  </si>
  <si>
    <t>GIACOMINI Redukcia, mosadz, 1"x3/4"</t>
  </si>
  <si>
    <t>63</t>
  </si>
  <si>
    <t>4848905570</t>
  </si>
  <si>
    <t>GIACOMINI Redukcia, mosadz, 3/4"x1/2"</t>
  </si>
  <si>
    <t>4848907840</t>
  </si>
  <si>
    <t>GIACOMINI T - kus redukčný, mosadz, 3/4"x1/2"x1/2"</t>
  </si>
  <si>
    <t>65</t>
  </si>
  <si>
    <t>4848907770</t>
  </si>
  <si>
    <t>GIACOMINI T - kus, mosadz, 1/2"</t>
  </si>
  <si>
    <t>48489081501</t>
  </si>
  <si>
    <t>GIACOMINIrúrka     PEX, 3/4"</t>
  </si>
  <si>
    <t>67</t>
  </si>
  <si>
    <t>48489081502</t>
  </si>
  <si>
    <t>GIACOMINIrúrka     PEX, 1"</t>
  </si>
  <si>
    <t>4848908150</t>
  </si>
  <si>
    <t>GIACOMINIrúrka     PEX, 1/2"</t>
  </si>
  <si>
    <t>69</t>
  </si>
  <si>
    <t>4848907730</t>
  </si>
  <si>
    <t>GIACOMINI Nástenka, mosadz, 1/2"PEXx1/2"F</t>
  </si>
  <si>
    <t>48489004403</t>
  </si>
  <si>
    <t>Zátka 1/2" PP</t>
  </si>
  <si>
    <t>71</t>
  </si>
  <si>
    <t>48489004401</t>
  </si>
  <si>
    <t>Montáž nástenky</t>
  </si>
  <si>
    <t>2837741534</t>
  </si>
  <si>
    <t>AZ FLEX izolácie TUBOLIT trubice 18/9-DG (190)  ARC-0012  Armacell  AZ FLEX</t>
  </si>
  <si>
    <t>73</t>
  </si>
  <si>
    <t>2837741548</t>
  </si>
  <si>
    <t>AZ FLEX izolácie TUBOLIT trubice 22/9-DG-A (162)  ARC-0077  Armacell  AZ FLEX</t>
  </si>
  <si>
    <t>2837741560</t>
  </si>
  <si>
    <t>AZ FLEX izolácie TUBOLIT trubice 28/9-DG (126)  ARC-0014  Armacell  AZ FLEX</t>
  </si>
  <si>
    <t>4848908152</t>
  </si>
  <si>
    <t>Flexi nerez rura 1/2" s maticami</t>
  </si>
  <si>
    <t>4848908161</t>
  </si>
  <si>
    <t>Kotviaci a tesniaci materiál</t>
  </si>
  <si>
    <t>2300400061</t>
  </si>
  <si>
    <t>Montáž závitových dielov do DN 1"</t>
  </si>
  <si>
    <t>03 - ÚK</t>
  </si>
  <si>
    <t xml:space="preserve">    713 - Izolácie tepelné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</si>
  <si>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</si>
  <si>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</si>
  <si>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</si>
  <si>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</si>
  <si>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</si>
  <si>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>645</t>
  </si>
  <si>
    <t>713482121</t>
  </si>
  <si>
    <t>Montáž trubíc z PE, hr.15-20 mm,vnút.priemer do 38</t>
  </si>
  <si>
    <t>646</t>
  </si>
  <si>
    <t>2837741555</t>
  </si>
  <si>
    <t>TUBOLIT izolácia-trubica  hr. izol.20mm, vonk.priemer potrubia  28mm DG 20x28 nadrezaná  AZ FLEX</t>
  </si>
  <si>
    <t>647</t>
  </si>
  <si>
    <t>998713201</t>
  </si>
  <si>
    <t>Presun hmôt pre izolácie tepelné v objektoch výšky do 6 m</t>
  </si>
  <si>
    <t>%</t>
  </si>
  <si>
    <t>555</t>
  </si>
  <si>
    <t>731119502</t>
  </si>
  <si>
    <t>Montáž kotla liatinového na tuhé palivo s ručným prikladaním max. výkon 20-30 kW</t>
  </si>
  <si>
    <t>súb.</t>
  </si>
  <si>
    <t>556</t>
  </si>
  <si>
    <t>4847646220</t>
  </si>
  <si>
    <t>Atmos Kotol splynovací na drevo DC 25S-25kW s ventilátorom</t>
  </si>
  <si>
    <t>557</t>
  </si>
  <si>
    <t>4847646571</t>
  </si>
  <si>
    <t>Ladomat 21</t>
  </si>
  <si>
    <t>558</t>
  </si>
  <si>
    <t>4847646572</t>
  </si>
  <si>
    <t>Ventil STS 20</t>
  </si>
  <si>
    <t>559</t>
  </si>
  <si>
    <t>002PC 003101</t>
  </si>
  <si>
    <t>Akumulačná nádoba NAD v3 500l - Dražice</t>
  </si>
  <si>
    <t>561</t>
  </si>
  <si>
    <t>001PC 003101</t>
  </si>
  <si>
    <t>Vložkovanie komína  - rúra 1,0 m DN 150</t>
  </si>
  <si>
    <t>562</t>
  </si>
  <si>
    <t>001PC 003102</t>
  </si>
  <si>
    <t>Vložkovanie komína  - koleno 90° DN 150</t>
  </si>
  <si>
    <t>564</t>
  </si>
  <si>
    <t>001PC 003104</t>
  </si>
  <si>
    <t>Vložkovanie komína  - komín. striežka DN 150</t>
  </si>
  <si>
    <t>565</t>
  </si>
  <si>
    <t>001PC 003105</t>
  </si>
  <si>
    <t>Vložkovanie komína  - záv. objímka DN 150</t>
  </si>
  <si>
    <t>566</t>
  </si>
  <si>
    <t>731360639</t>
  </si>
  <si>
    <t>Montáž komína</t>
  </si>
  <si>
    <t>567</t>
  </si>
  <si>
    <t>998731201</t>
  </si>
  <si>
    <t>Presun hmôt pre kotolne umiestnené vo výške (hĺbke) do 6 m</t>
  </si>
  <si>
    <t>568</t>
  </si>
  <si>
    <t>732111150</t>
  </si>
  <si>
    <t>Montáž rozdeľovača kombi DN 100 dl. 1,0 m</t>
  </si>
  <si>
    <t>570</t>
  </si>
  <si>
    <t>1963308001.2</t>
  </si>
  <si>
    <t>Rozdelovač PAW.HEAT BLOC V23 IVAR 1"x1"x1" do 60 kW</t>
  </si>
  <si>
    <t>571</t>
  </si>
  <si>
    <t>1963308001.3</t>
  </si>
  <si>
    <t>Kotlový modul PAW.HEAT BLOC D31 DN25 nemiešaná s čerpadlom DAB.EVOSTA 40-70/180</t>
  </si>
  <si>
    <t>572</t>
  </si>
  <si>
    <t>1963308001.4</t>
  </si>
  <si>
    <t>Kotlový modul PAW.HEAT BLOC M34 DN25 miešaná s čerpadlom DAB.EVOSTA 40-70/180</t>
  </si>
  <si>
    <t>576</t>
  </si>
  <si>
    <t>732521405</t>
  </si>
  <si>
    <t>Montáž čerpadlovej skupiny</t>
  </si>
  <si>
    <t>575</t>
  </si>
  <si>
    <t>5413000221</t>
  </si>
  <si>
    <t>Tatramat kombinovaný ohrievač stojatý OVL s objemom 150L.</t>
  </si>
  <si>
    <t>574</t>
  </si>
  <si>
    <t>732219303</t>
  </si>
  <si>
    <t>Montáž ohrievača vody zásobníkového stojatého kombinovaného do 500 l</t>
  </si>
  <si>
    <t>573</t>
  </si>
  <si>
    <t>732331549</t>
  </si>
  <si>
    <t>Tlaková expanzná nádoba s membránou, bez poistného ventilu, tlak 6 barov, objem 140 l</t>
  </si>
  <si>
    <t>577</t>
  </si>
  <si>
    <t>998732201</t>
  </si>
  <si>
    <t>Presun hmôt pre strojovne v objektoch výšky do 6 m</t>
  </si>
  <si>
    <t>510</t>
  </si>
  <si>
    <t>001PC 007210</t>
  </si>
  <si>
    <t>Svorka z PVC pre plastové trubky 16 dvojitá</t>
  </si>
  <si>
    <t>523</t>
  </si>
  <si>
    <t>1963220620</t>
  </si>
  <si>
    <t>Medená rúrka  D 15 mm hrúbka 1,0 mm SANCO polotvrdá</t>
  </si>
  <si>
    <t>525</t>
  </si>
  <si>
    <t>1963220640</t>
  </si>
  <si>
    <t>Medená rúrka  D 22 mm hrúbka 1,0 mm SANCO polotvrdá</t>
  </si>
  <si>
    <t>526</t>
  </si>
  <si>
    <t>1963220650</t>
  </si>
  <si>
    <t>Medená rúrka  D 28 mm hrúbka 1,0 mm SANCO polotvrdá</t>
  </si>
  <si>
    <t>527</t>
  </si>
  <si>
    <t>1963228130</t>
  </si>
  <si>
    <t>Medená  tvarovka, T-kus D 15 mm</t>
  </si>
  <si>
    <t>529</t>
  </si>
  <si>
    <t>1963228580</t>
  </si>
  <si>
    <t>Tvarovka    D 22x15x15 mm spájacia-medená T-kus</t>
  </si>
  <si>
    <t>531</t>
  </si>
  <si>
    <t>1963228650</t>
  </si>
  <si>
    <t>Tvarovka  D 22x22x15 mm spájacia-medená T-kus</t>
  </si>
  <si>
    <t>578</t>
  </si>
  <si>
    <t>1963228450</t>
  </si>
  <si>
    <t>Tvarovka    D 15x18x15 mm spájacia-medená T-kus</t>
  </si>
  <si>
    <t>579</t>
  </si>
  <si>
    <t>1963228600</t>
  </si>
  <si>
    <t>Tvarovka  D 22x15x22 mm spájacia-medená T-kus</t>
  </si>
  <si>
    <t>580</t>
  </si>
  <si>
    <t>1963228750</t>
  </si>
  <si>
    <t>Tvarovka  D 28x22x22 mm spájacie-medená T-kus</t>
  </si>
  <si>
    <t>581</t>
  </si>
  <si>
    <t>1963227360</t>
  </si>
  <si>
    <t>Tvarovka   22x18 mm spájacia medená nátrubok-redukčný</t>
  </si>
  <si>
    <t>583</t>
  </si>
  <si>
    <t>1963304800</t>
  </si>
  <si>
    <t>Medená tvarovka 4243 - prechodová vsuvka 15 - 1/2"</t>
  </si>
  <si>
    <t>649</t>
  </si>
  <si>
    <t>1963305600</t>
  </si>
  <si>
    <t>Medená tvarovka 4243 - prechodová vsuvka 28 - 1" vonkajšia</t>
  </si>
  <si>
    <t>650</t>
  </si>
  <si>
    <t>1963226520</t>
  </si>
  <si>
    <t>Medená  tvarovka, - koleno 90° D 15 mm, CU 509015</t>
  </si>
  <si>
    <t>651</t>
  </si>
  <si>
    <t>1963226540</t>
  </si>
  <si>
    <t>Medená  tvarovka, - koleno 90° D 22 mm, CU 509022</t>
  </si>
  <si>
    <t>511</t>
  </si>
  <si>
    <t>001PC 007211</t>
  </si>
  <si>
    <t>Svorka z PVC pre plastové trubky 20 dvojitá</t>
  </si>
  <si>
    <t>588</t>
  </si>
  <si>
    <t>733111213</t>
  </si>
  <si>
    <t>Potrubie z rúrok závitových zosilnených strednotlakových DN 15</t>
  </si>
  <si>
    <t>586</t>
  </si>
  <si>
    <t>733111215</t>
  </si>
  <si>
    <t>Potrubie z rúrok závitových zosilnených strednotlakových DN 25</t>
  </si>
  <si>
    <t>587</t>
  </si>
  <si>
    <t>733111216</t>
  </si>
  <si>
    <t>Potrubie z rúrok závitových zosilnených strednotlakových DN 32</t>
  </si>
  <si>
    <t>590</t>
  </si>
  <si>
    <t>733190107</t>
  </si>
  <si>
    <t>Tlaková skúška potrubia z oceľových rúrok závitových</t>
  </si>
  <si>
    <t>589</t>
  </si>
  <si>
    <t>733191201</t>
  </si>
  <si>
    <t>Tlaková skúška medeného potrubia do D 35 mm</t>
  </si>
  <si>
    <t>592</t>
  </si>
  <si>
    <t>733191400</t>
  </si>
  <si>
    <t>Vykurovacia skúška</t>
  </si>
  <si>
    <t>494</t>
  </si>
  <si>
    <t>733201210</t>
  </si>
  <si>
    <t>Montáž medené trubky</t>
  </si>
  <si>
    <t>kpl</t>
  </si>
  <si>
    <t>591</t>
  </si>
  <si>
    <t>998733203</t>
  </si>
  <si>
    <t>Presun hmôt pre rozvody potrubia v objektoch výšky nad 6 do 24 m</t>
  </si>
  <si>
    <t>541</t>
  </si>
  <si>
    <t>734209101</t>
  </si>
  <si>
    <t>Montáž závitovej armatúry s 1 závitom do G 1/2</t>
  </si>
  <si>
    <t>593</t>
  </si>
  <si>
    <t>5518100523</t>
  </si>
  <si>
    <t>Automatický odvzdušnovací ventil  3/8"</t>
  </si>
  <si>
    <t>734209112</t>
  </si>
  <si>
    <t>Montáž závitovej armatúry s 2 závitmi do G 1/2</t>
  </si>
  <si>
    <t>734209115</t>
  </si>
  <si>
    <t>Montáž závitovej armatúry s 2 závitmi G 1</t>
  </si>
  <si>
    <t>275</t>
  </si>
  <si>
    <t>5518100281</t>
  </si>
  <si>
    <t>Guľový uzáver voda   1"</t>
  </si>
  <si>
    <t>594</t>
  </si>
  <si>
    <t>5518100282</t>
  </si>
  <si>
    <t>Guľový uzáver voda   5/4"</t>
  </si>
  <si>
    <t>595</t>
  </si>
  <si>
    <t>5518400344</t>
  </si>
  <si>
    <t>Filter závitový  5/4"</t>
  </si>
  <si>
    <t>596</t>
  </si>
  <si>
    <t>5518100039</t>
  </si>
  <si>
    <t>Termostatická hlavica kvapalinová   biela, č. 500671   IVAR</t>
  </si>
  <si>
    <t>597</t>
  </si>
  <si>
    <t>5518100051.1</t>
  </si>
  <si>
    <t>Objímka proti odcudzeniu na termostatickú hlavicu  IVAR</t>
  </si>
  <si>
    <t>598</t>
  </si>
  <si>
    <t>5518100022</t>
  </si>
  <si>
    <t>Termostatický ventil dvojregulačný-priame vyhotovenie  1/2" , č. 500459   IVAR</t>
  </si>
  <si>
    <t>599</t>
  </si>
  <si>
    <t>5518100055</t>
  </si>
  <si>
    <t>Regulačné šróbenie - priame  1/2", č. 500642   IVAR</t>
  </si>
  <si>
    <t>600</t>
  </si>
  <si>
    <t>734209116</t>
  </si>
  <si>
    <t>Montáž závitovej armatúry s 2 závitmi G 5/4</t>
  </si>
  <si>
    <t>734291113</t>
  </si>
  <si>
    <t>Kohútik plniaci a vypúšťací normy 13 7061, PN 1,0/100st. C G 1/2</t>
  </si>
  <si>
    <t>421</t>
  </si>
  <si>
    <t>001PC 002203</t>
  </si>
  <si>
    <t>Poistný ventil Prescor 1/2"</t>
  </si>
  <si>
    <t>602</t>
  </si>
  <si>
    <t>734411111</t>
  </si>
  <si>
    <t>Teplomer technický s ochranným púzdrom - priamy typ 160 prev."A"</t>
  </si>
  <si>
    <t>601</t>
  </si>
  <si>
    <t>734421130</t>
  </si>
  <si>
    <t>Tlakomer deformačný kruhový B 0-10 MPa č.03313 priem. 160</t>
  </si>
  <si>
    <t>603</t>
  </si>
  <si>
    <t>998734203</t>
  </si>
  <si>
    <t>Presun hmôt pre armatúry v objektoch výšky nad 6 do 24 m</t>
  </si>
  <si>
    <t>623</t>
  </si>
  <si>
    <t>735154013</t>
  </si>
  <si>
    <t>Montáž vykurovacieho telesa panelového jednoradového výšky 300 mm/ dĺžky 1400-1800 mm</t>
  </si>
  <si>
    <t>630</t>
  </si>
  <si>
    <t>735154043</t>
  </si>
  <si>
    <t>Montáž vykurovacieho telesa panelového jednoradového 600 mm</t>
  </si>
  <si>
    <t>633</t>
  </si>
  <si>
    <t>735154052</t>
  </si>
  <si>
    <t>Montáž vykurovacieho telesa panelového jednoradového výšky 900 mm/ dĺžky 1000-1200 mm</t>
  </si>
  <si>
    <t>636</t>
  </si>
  <si>
    <t>735154112</t>
  </si>
  <si>
    <t>Montáž vykurovacieho telesa panelového dvojradového výšky 300 mm/ dĺžky 1000-1200 mm</t>
  </si>
  <si>
    <t>453</t>
  </si>
  <si>
    <t>4845405351</t>
  </si>
  <si>
    <t>Držiak, zátka, odvzdušňovací ventil</t>
  </si>
  <si>
    <t>604</t>
  </si>
  <si>
    <t>4845366210</t>
  </si>
  <si>
    <t>Vykurovacie teleso doskové ocelové KORAD 11K 300x0600</t>
  </si>
  <si>
    <t>607</t>
  </si>
  <si>
    <t>4845366600</t>
  </si>
  <si>
    <t>Vykurovacie teleso doskové ocelové KORAD 11K 600x0400</t>
  </si>
  <si>
    <t>608</t>
  </si>
  <si>
    <t>4845366610</t>
  </si>
  <si>
    <t>Vykurovacie teleso doskové oceľové KORAD 11K 600x0500</t>
  </si>
  <si>
    <t>609</t>
  </si>
  <si>
    <t>4845366630</t>
  </si>
  <si>
    <t>Vykurovacie teleso doskové oceľové KORAD 11K 600x0700</t>
  </si>
  <si>
    <t>610</t>
  </si>
  <si>
    <t>4845366640</t>
  </si>
  <si>
    <t>Vykurovacie teleso doskové oceľové KORAD 11K 600x0800</t>
  </si>
  <si>
    <t>619</t>
  </si>
  <si>
    <t>4845366650</t>
  </si>
  <si>
    <t>Vykurovacie teleso doskové oceľové KORAD 11K 600x0900</t>
  </si>
  <si>
    <t>612</t>
  </si>
  <si>
    <t>4845366670</t>
  </si>
  <si>
    <t>Vykurovacie teleso doskové ocelové KORAD 11K 600X1100</t>
  </si>
  <si>
    <t>613</t>
  </si>
  <si>
    <t>4845366690</t>
  </si>
  <si>
    <t>Vykurovacie teleso doskové ocelové KORAD 11K 600x1300</t>
  </si>
  <si>
    <t>614</t>
  </si>
  <si>
    <t>4845366710</t>
  </si>
  <si>
    <t>Vykurovacie teleso doskové ocelové KORAD 11K 600x1500</t>
  </si>
  <si>
    <t>615</t>
  </si>
  <si>
    <t>4845366760</t>
  </si>
  <si>
    <t>Vykurovacie teleso doskové oceľové KORAD 11K 900x0400</t>
  </si>
  <si>
    <t>620</t>
  </si>
  <si>
    <t>4845366770</t>
  </si>
  <si>
    <t>Vykurovacie teleso doskové oceľové KORAD 11K 900x0500</t>
  </si>
  <si>
    <t>617</t>
  </si>
  <si>
    <t>4845366800</t>
  </si>
  <si>
    <t>Vykurovacie teleso doskové oceľové KORAD 11K 900x0800</t>
  </si>
  <si>
    <t>621</t>
  </si>
  <si>
    <t>4845370650</t>
  </si>
  <si>
    <t>Vykurovacie teleso doskové oceľové KORAD 21K 300x1000</t>
  </si>
  <si>
    <t>648</t>
  </si>
  <si>
    <t>4845370900</t>
  </si>
  <si>
    <t>Vykurovacie teleso doskové ocelové KORAD 21K 300x1500</t>
  </si>
  <si>
    <t>622</t>
  </si>
  <si>
    <t>4845370750</t>
  </si>
  <si>
    <t>Vykurovacie teleso doskové oceľové KORAD 21K 300x1200 úzke</t>
  </si>
  <si>
    <t>637</t>
  </si>
  <si>
    <t>735158110</t>
  </si>
  <si>
    <t>Vykurovacie telesá panelové, tlaková skúška telesa vodou  jednoradového</t>
  </si>
  <si>
    <t>394</t>
  </si>
  <si>
    <t>735158120</t>
  </si>
  <si>
    <t>Vykurovacie telesá panelové, tlaková skúška telesa vodou  dvojradového</t>
  </si>
  <si>
    <t>638</t>
  </si>
  <si>
    <t>998735202</t>
  </si>
  <si>
    <t>Presun hmôt pre vykurovacie telesá v objektoch výšky nad 6 do 12 m</t>
  </si>
  <si>
    <t>644</t>
  </si>
  <si>
    <t>783421310.1</t>
  </si>
  <si>
    <t>Nátery kov.potr.a armatúr syntetické farby bielej armatúr do DN 100 mm dvojnás. 1x s emailovaním - 105µm</t>
  </si>
  <si>
    <t>639</t>
  </si>
  <si>
    <t>783421710</t>
  </si>
  <si>
    <t>Nátery kov.potr.a armatúr syntetické armatúr do DN 100 mm základný - 35µm</t>
  </si>
  <si>
    <t>642</t>
  </si>
  <si>
    <t>783424340</t>
  </si>
  <si>
    <t>Nátery kov.potr.a armatúr syntet. do DN 50 mm farby bielej dvojnás. 1x email a základný náter</t>
  </si>
  <si>
    <t>641</t>
  </si>
  <si>
    <t>783424740</t>
  </si>
  <si>
    <t>Nátery kov.potr.a armatúr syntetické potrubie do DN 50 mm základné - 35µm</t>
  </si>
  <si>
    <t>04 - ELI</t>
  </si>
  <si>
    <t>D1 - PRÁCE A DODÁVKY HSV</t>
  </si>
  <si>
    <t>D2 - 9 - OSTATNÉ KONŠTRUKCIE A PRÁCE</t>
  </si>
  <si>
    <t>D3 - PRÁCE A DODÁVKY M</t>
  </si>
  <si>
    <t>D4 - M21 - 155 Elektromontáže</t>
  </si>
  <si>
    <t>D5 - M46 - 202 Zemné práce pri ext. montážach</t>
  </si>
  <si>
    <t>013 97103-5151</t>
  </si>
  <si>
    <t>Vybúr. otvorov priemeru do 6 cm v murive tehl. na MC hr. do 45 cm</t>
  </si>
  <si>
    <t>013 97103-5541</t>
  </si>
  <si>
    <t>Vybúr. otvorov do 1 m2 v murive tehl. na MC hr. do 45 cm</t>
  </si>
  <si>
    <t>013 97408-2115</t>
  </si>
  <si>
    <t>Vysek. rýh pre vodiče v omietke stien z MV, MVC š. do 10 cm</t>
  </si>
  <si>
    <t>921 21001-0321</t>
  </si>
  <si>
    <t>Montáž krabice do muriva KR (68) vrátane zapojenia, rozvodka s vekom a svorkovnicou</t>
  </si>
  <si>
    <t>MAT 345 604D000</t>
  </si>
  <si>
    <t>Krabica KO (68) odbočná : 6400-211/3 (D71x43) s viečkom, spojenie do súvislého radu</t>
  </si>
  <si>
    <t>MAT 345 604D050</t>
  </si>
  <si>
    <t>Krabica KO (97) odbočná : 6400-41 (D112x52) s viečkom</t>
  </si>
  <si>
    <t>921 21001-0322</t>
  </si>
  <si>
    <t>Montáž krabice do muriva KR (97) vrátane zapojenia, rozvodka s vekom a svorkovnicou</t>
  </si>
  <si>
    <t>MAT 345 640D003</t>
  </si>
  <si>
    <t>Svorkovnica krabicová pre KR 68 (4x3/4mm2) : 6303-13 P1/S, sivý plast</t>
  </si>
  <si>
    <t>MAT 345 640D012</t>
  </si>
  <si>
    <t>Svorkovnica krabicová pre KR 97 (4x4/4mm2) : 6303-15 P/S, sivý plast</t>
  </si>
  <si>
    <t>921 21010-0251</t>
  </si>
  <si>
    <t>Ukončenie celoplastových káblov zmršťovacou záklopkou do 4x10 mm2</t>
  </si>
  <si>
    <t>921 21010-0252</t>
  </si>
  <si>
    <t>Ukončenie celoplastových káblov zmršťovacou záklopkou 4x 16-25 mm2</t>
  </si>
  <si>
    <t>921 21010-0258</t>
  </si>
  <si>
    <t>Ukončenie celoplastových káblov zmršťovacou záklopkou do 5x4 mm2</t>
  </si>
  <si>
    <t>921 21010-0260</t>
  </si>
  <si>
    <t>Ukončenie celoplastových káblov zmršťovacou záklopkou do 7x4 mm2</t>
  </si>
  <si>
    <t>921 21011-0001</t>
  </si>
  <si>
    <t>Montáž, spínač nástenný, zapustený IP20-44, rad.1</t>
  </si>
  <si>
    <t>MAT 345 300A101</t>
  </si>
  <si>
    <t>Spínač rad.1 Swing® 3557G-C01340 B1, kompletný, lesklý biely</t>
  </si>
  <si>
    <t>MAT 345 313A101</t>
  </si>
  <si>
    <t>Prepínač rad.5 Swing® 3557G-C05340 B1, kompletný, lesklý biely</t>
  </si>
  <si>
    <t>MAT 345 319A101</t>
  </si>
  <si>
    <t>Prepínač rad.5B (6+6) Swing® 3557G-C52340 B1, kompletný, lesklý biely</t>
  </si>
  <si>
    <t>MAT 345 324A101</t>
  </si>
  <si>
    <t>Prepínač rad.6 Swing® 3557G-C06340 B1, kompletný, lesklý biely</t>
  </si>
  <si>
    <t>MAT 345 350A211</t>
  </si>
  <si>
    <t>Spínač rad.1 Tango® 3558A-06940 B, zapustený, kompletný, IP44, biely</t>
  </si>
  <si>
    <t>921 21011-0003</t>
  </si>
  <si>
    <t>Montáž, spínač nástenný, zapustený IP20-44, rad.5</t>
  </si>
  <si>
    <t>921 21011-0004</t>
  </si>
  <si>
    <t>Montáž, spínač nástenný, zapustený IP20-44, rad.6</t>
  </si>
  <si>
    <t>921 21011-1011</t>
  </si>
  <si>
    <t>Montáž, zásuvka zapustená IP20-40, x-násobná 10/16A - 250V, koncová</t>
  </si>
  <si>
    <t>MAT 345 400A101</t>
  </si>
  <si>
    <t>Zásuvka 1-nás. Swing® 5518G-C02349 B1, kompletná (bez oc) lesklá biela</t>
  </si>
  <si>
    <t>MAT 345 410A101</t>
  </si>
  <si>
    <t>Zásuvka 2-nás. Swing® 5512G-C02349 B1, kompletná (bez oc) lesklá biela</t>
  </si>
  <si>
    <t>921 21011-1012</t>
  </si>
  <si>
    <t>Montáž, zásuvka zapustená IP20-40, x-násobná 10/16A - 250V, priebežná</t>
  </si>
  <si>
    <t>921 21011-1103</t>
  </si>
  <si>
    <t>Montáž, zásuvka priemyselná nástenná IP44, 16A/500V, 3P+Z (+N)</t>
  </si>
  <si>
    <t>MAT 358 000D620</t>
  </si>
  <si>
    <t>Zásuvka priemyselná 16A/400V nástenná (3P+N+PE) 5-pól : IZB 1653, IP44, červená, bezskrutková</t>
  </si>
  <si>
    <t>921 21019-0001</t>
  </si>
  <si>
    <t>Montáž rozvodnice do 20kg</t>
  </si>
  <si>
    <t>MAT 357 000A103</t>
  </si>
  <si>
    <t>Rozvádzač pod omietku RS02</t>
  </si>
  <si>
    <t>MAT 357 000A105</t>
  </si>
  <si>
    <t>Rozvádzač pod omietku RS01</t>
  </si>
  <si>
    <t>MAT 357 500H025</t>
  </si>
  <si>
    <t>Skriňa prípojková 0323420 : SPP 2 C IV P20, na stĺp, s energetickým zámkom (3x100A) IP44/00</t>
  </si>
  <si>
    <t>921 21019-0003</t>
  </si>
  <si>
    <t>Montáž rozvodnice do 100kg</t>
  </si>
  <si>
    <t>921 21019-0005</t>
  </si>
  <si>
    <t>Montáž rozvodnice do 200kg</t>
  </si>
  <si>
    <t>921 21020-0043</t>
  </si>
  <si>
    <t>Montáž, núdzové svietidlo, IP20-44, prisadené nástenné</t>
  </si>
  <si>
    <t>MAT 348 8S00430</t>
  </si>
  <si>
    <t>Svietidlo núdzové NOVALUX 8W/230V CENTRAL 230V AC/DC IP20</t>
  </si>
  <si>
    <t>921 21020-1019</t>
  </si>
  <si>
    <t>Montáž, interiérové LED vstávané, prisadené, IP20-44</t>
  </si>
  <si>
    <t>MAT 348 2M00186</t>
  </si>
  <si>
    <t>Svietidlo stropné a nástenné  A2600SUN38BI INC 2x60W, IP20</t>
  </si>
  <si>
    <t>MAT 348 2M00338</t>
  </si>
  <si>
    <t>Svietidlo stropné A2367M80DL-A FL 2x36W, IP20</t>
  </si>
  <si>
    <t>MAT 348 2M00340</t>
  </si>
  <si>
    <t>Svietidlo stropné A4187M80DL-A FL 4x18W, IP20</t>
  </si>
  <si>
    <t>MAT 348 2M00711</t>
  </si>
  <si>
    <t>Svietidlo stropné a nástenné F8318913 FLC 1x26W , IP66</t>
  </si>
  <si>
    <t>921 21022-0002</t>
  </si>
  <si>
    <t>Montáž, ochranné pospojovanie na povrch, FeZn drôt D8-10mm, vrátane svoriek, bez náteru</t>
  </si>
  <si>
    <t>MAT 354 9000A00</t>
  </si>
  <si>
    <t>Drôt zvodový FeZn D8</t>
  </si>
  <si>
    <t>MAT 354 9000A01</t>
  </si>
  <si>
    <t>Drôt uzemňovací FeZn D10</t>
  </si>
  <si>
    <t>921 21022-0211</t>
  </si>
  <si>
    <t>Montáž zvodovej tyče do dĺžky 2m, upevnenie na hrebeň strechy, do dreva</t>
  </si>
  <si>
    <t>MAT 354 9010A00</t>
  </si>
  <si>
    <t>- podpera vedenia (FeZn) do muriva : PV 01 (150x20)mm</t>
  </si>
  <si>
    <t>MAT 354 9021A20</t>
  </si>
  <si>
    <t>- podpera vedenia (FeZn) : PV 22, na škridlové a lepenkové strechy</t>
  </si>
  <si>
    <t>MAT 354 9030A41</t>
  </si>
  <si>
    <t>- podstavec  k zvodovej tyči JP a OB, betón/FeZn (350x350mm)</t>
  </si>
  <si>
    <t>MAT 354 9031A11</t>
  </si>
  <si>
    <t>Tyč zvodová (Cu) : JD 15a Cu, s osadením M12x40 (D18x1500)mm</t>
  </si>
  <si>
    <t>MAT 354 9031A70</t>
  </si>
  <si>
    <t>- držiak zvodovej tyče (Cu) : DJ 4h Cu, na krov horná (pre tyče D18)</t>
  </si>
  <si>
    <t>MAT 354 9031A71</t>
  </si>
  <si>
    <t>- držiak zvodovej tyče (Cu) : DJ 4d Cu, na krov dolná (pre tyče D18)</t>
  </si>
  <si>
    <t>921 21022-0301</t>
  </si>
  <si>
    <t>Montáž bleskozvodnej svorky do 2 skrutiek (SS,SP1,SR 03)</t>
  </si>
  <si>
    <t>921 21022-0302</t>
  </si>
  <si>
    <t>Montáž bleskozvodnej svorky nad 2 skrutky (SJ,SK,SO,SZ,ST,SR01-2)</t>
  </si>
  <si>
    <t>921 21022-0361</t>
  </si>
  <si>
    <t>Montáž zemniacej tyče (ZT) do 2m, zarazenie do zeme, pripojenie vedenia</t>
  </si>
  <si>
    <t>MAT 354 9040A02</t>
  </si>
  <si>
    <t>Svorka pre zvodové a uzemňovacie tyče D20 (FeZn) : SJ 01 m (2xM8)</t>
  </si>
  <si>
    <t>MAT 354 9040A05</t>
  </si>
  <si>
    <t>Svorka pre uzemňovacie tyče D25 (FeZn) : SJ 02 (4xM8)</t>
  </si>
  <si>
    <t>MAT 354 9040A10</t>
  </si>
  <si>
    <t>Svorka krížová (FeZn) : SK (4xM8)</t>
  </si>
  <si>
    <t>MAT 354 9040A20</t>
  </si>
  <si>
    <t>Svorka spojovacia (FeZn) : SS, s príložkou (2xM8)</t>
  </si>
  <si>
    <t>MAT 354 9040A34</t>
  </si>
  <si>
    <t>Svorka žľabová (FeZn) : SO, pre pripojenie odkvapových žľabov (4xM8)</t>
  </si>
  <si>
    <t>MAT 354 9040A36</t>
  </si>
  <si>
    <t>Svorka skúšobná (FeZn) : SZ (4xM8)</t>
  </si>
  <si>
    <t>MAT 354 9050A03</t>
  </si>
  <si>
    <t>Tyč zemniaca kruhová (FeZn) : ZT 2 (D25x2m)</t>
  </si>
  <si>
    <t>MAT 354 9060A02</t>
  </si>
  <si>
    <t>Uholník ochranný (FeZn) : OU 2 (2m)</t>
  </si>
  <si>
    <t>MAT 354 9060A05</t>
  </si>
  <si>
    <t>- držiak ochranného uholníka (FeZn) : DU Z, do muriva (150mm)</t>
  </si>
  <si>
    <t>921 21022-0452</t>
  </si>
  <si>
    <t>Montáž ochranného pospojovanie vodičom Cu 4-25mm2, pevne uložené</t>
  </si>
  <si>
    <t>MAT 341 010M018</t>
  </si>
  <si>
    <t>Vodič Cu : CY 4 GNYE drôt (RE) zel/žltý</t>
  </si>
  <si>
    <t>MAT 341 010M032</t>
  </si>
  <si>
    <t>Vodič Cu : CY 10 GNYE drôt (RE) zel/žltý</t>
  </si>
  <si>
    <t>921 21080-0105</t>
  </si>
  <si>
    <t>Montáž, kábel Cu 750V uložený pod omietku CYKY 3x1,5</t>
  </si>
  <si>
    <t>MAT 341 203M100</t>
  </si>
  <si>
    <t>Kábel Cu 750V : CYKY-J 3x1,5</t>
  </si>
  <si>
    <t>MAT 341 203M101</t>
  </si>
  <si>
    <t>Kábel Cu 750V : CYKY-O 3x1,5</t>
  </si>
  <si>
    <t>MAT 341 203M110</t>
  </si>
  <si>
    <t>Kábel Cu 750V : CYKY-J 3x2,5</t>
  </si>
  <si>
    <t>MAT 341 203M250</t>
  </si>
  <si>
    <t>Kábel Cu 750V : CYKY-J 4x16</t>
  </si>
  <si>
    <t>MAT 341 203M310</t>
  </si>
  <si>
    <t>Kábel Cu 750V : CYKY-J 5x2,5</t>
  </si>
  <si>
    <t>MAT 341 203M320</t>
  </si>
  <si>
    <t>Kábel Cu 750V : CYKY-J 5x4</t>
  </si>
  <si>
    <t>MAT 341 203M400</t>
  </si>
  <si>
    <t>Kábel Cu 750V : CYKY-J 7x1,5</t>
  </si>
  <si>
    <t>921 21080-0106</t>
  </si>
  <si>
    <t>Montáž, kábel Cu 750V uložený pod omietku CYKY 3x2,5</t>
  </si>
  <si>
    <t>921 21080-0116</t>
  </si>
  <si>
    <t>Montáž, kábel Cu 750V uložený pod omietku CYKY 5x2,5</t>
  </si>
  <si>
    <t>921 21080-0117</t>
  </si>
  <si>
    <t>Montáž, kábel Cu 750V uložený pod omietku CYKY 5x4</t>
  </si>
  <si>
    <t>921 21080-0119</t>
  </si>
  <si>
    <t>Montáž, kábel Cu 750V uložený pod omietku CYKY 7-12x1,5-4</t>
  </si>
  <si>
    <t>921 21081-0014</t>
  </si>
  <si>
    <t>Montáž, kábel Cu 750V voľne uložený CYKY 4x16</t>
  </si>
  <si>
    <t>921 21090-1090</t>
  </si>
  <si>
    <t>Montáž, kábel Al 1kV uložený pevne NAYY 4x25</t>
  </si>
  <si>
    <t>MAT 341 410M400</t>
  </si>
  <si>
    <t>Kábel Al 1kV : NAYY-J 4x25</t>
  </si>
  <si>
    <t>921 21328-0050</t>
  </si>
  <si>
    <t>108 Prirážka na podružný materiál</t>
  </si>
  <si>
    <t>921 21328-0060</t>
  </si>
  <si>
    <t>114 Podiel pridružených výkonov - PRS</t>
  </si>
  <si>
    <t>921 21329-1000</t>
  </si>
  <si>
    <t>Spracovanie východiskovej revízie a vypracovanie správy</t>
  </si>
  <si>
    <t>946 46001-0023</t>
  </si>
  <si>
    <t>Vytýčenie trasy M21 kábel vedenia vo voľnom teréne</t>
  </si>
  <si>
    <t>km</t>
  </si>
  <si>
    <t>946 46003-0006</t>
  </si>
  <si>
    <t>Odobratie ornice ručne do 15 cm, zemina tr.2</t>
  </si>
  <si>
    <t>946 46020-0164</t>
  </si>
  <si>
    <t>Káblové ryhy šírky 35, hĺbky 80 [cm], zemina tr.4</t>
  </si>
  <si>
    <t>946 46042-0021</t>
  </si>
  <si>
    <t>Zriadenie káblového lôžka 65/5 cm, pieskom</t>
  </si>
  <si>
    <t>946 46056-0164</t>
  </si>
  <si>
    <t>Zásyp ryhy šírky 35, hĺbky 80 [cm], zemina tr.4</t>
  </si>
  <si>
    <t>946 46062-0014</t>
  </si>
  <si>
    <t>Provizórna úprava terénu, zemina tr.4</t>
  </si>
</sst>
</file>

<file path=xl/styles.xml><?xml version="1.0" encoding="utf-8"?>
<styleSheet xmlns="http://schemas.openxmlformats.org/spreadsheetml/2006/main">
  <numFmts count="1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%"/>
    <numFmt numFmtId="165" formatCode="dd\.mm\.yyyy"/>
    <numFmt numFmtId="166" formatCode="#,##0.00000"/>
    <numFmt numFmtId="167" formatCode="#,##0.000"/>
  </numFmts>
  <fonts count="93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b/>
      <sz val="8"/>
      <color indexed="1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sz val="10"/>
      <color rgb="FF464646"/>
      <name val="Trebuchet MS"/>
      <family val="0"/>
    </font>
    <font>
      <b/>
      <sz val="10"/>
      <color rgb="FF464646"/>
      <name val="Trebuchet MS"/>
      <family val="0"/>
    </font>
    <font>
      <sz val="10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i/>
      <sz val="8"/>
      <color rgb="FF0000FF"/>
      <name val="Trebuchet MS"/>
      <family val="0"/>
    </font>
    <font>
      <b/>
      <sz val="8"/>
      <color rgb="FF969696"/>
      <name val="Trebuchet MS"/>
      <family val="0"/>
    </font>
    <font>
      <b/>
      <sz val="8"/>
      <color rgb="FF800000"/>
      <name val="Trebuchet M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2" fillId="0" borderId="0" xfId="0" applyFont="1" applyAlignment="1">
      <alignment/>
    </xf>
    <xf numFmtId="0" fontId="73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74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73" fillId="33" borderId="0" xfId="0" applyFont="1" applyFill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77" fillId="0" borderId="0" xfId="0" applyFont="1" applyAlignment="1">
      <alignment horizontal="left" vertical="center"/>
    </xf>
    <xf numFmtId="0" fontId="0" fillId="0" borderId="0" xfId="0" applyBorder="1" applyAlignment="1" applyProtection="1">
      <alignment/>
      <protection/>
    </xf>
    <xf numFmtId="0" fontId="7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78" fillId="0" borderId="0" xfId="0" applyFont="1" applyBorder="1" applyAlignment="1" applyProtection="1">
      <alignment horizontal="left" vertical="center"/>
      <protection/>
    </xf>
    <xf numFmtId="0" fontId="3" fillId="23" borderId="0" xfId="0" applyFont="1" applyFill="1" applyBorder="1" applyAlignment="1" applyProtection="1">
      <alignment horizontal="left" vertical="center"/>
      <protection locked="0"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79" fillId="0" borderId="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horizontal="left" vertical="center"/>
      <protection/>
    </xf>
    <xf numFmtId="164" fontId="69" fillId="0" borderId="0" xfId="0" applyNumberFormat="1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69" fillId="0" borderId="14" xfId="0" applyFont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8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81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81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 applyProtection="1">
      <alignment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78" fillId="0" borderId="30" xfId="0" applyFont="1" applyBorder="1" applyAlignment="1" applyProtection="1">
      <alignment horizontal="center" vertical="center" wrapText="1"/>
      <protection/>
    </xf>
    <xf numFmtId="0" fontId="78" fillId="0" borderId="31" xfId="0" applyFont="1" applyBorder="1" applyAlignment="1" applyProtection="1">
      <alignment horizontal="center" vertical="center" wrapText="1"/>
      <protection/>
    </xf>
    <xf numFmtId="0" fontId="78" fillId="0" borderId="32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 horizontal="left" vertical="center"/>
      <protection/>
    </xf>
    <xf numFmtId="0" fontId="82" fillId="0" borderId="0" xfId="0" applyFont="1" applyBorder="1" applyAlignment="1" applyProtection="1">
      <alignment vertical="center"/>
      <protection/>
    </xf>
    <xf numFmtId="4" fontId="83" fillId="0" borderId="22" xfId="0" applyNumberFormat="1" applyFont="1" applyBorder="1" applyAlignment="1" applyProtection="1">
      <alignment vertical="center"/>
      <protection/>
    </xf>
    <xf numFmtId="4" fontId="83" fillId="0" borderId="0" xfId="0" applyNumberFormat="1" applyFont="1" applyBorder="1" applyAlignment="1" applyProtection="1">
      <alignment vertical="center"/>
      <protection/>
    </xf>
    <xf numFmtId="166" fontId="83" fillId="0" borderId="0" xfId="0" applyNumberFormat="1" applyFont="1" applyBorder="1" applyAlignment="1" applyProtection="1">
      <alignment vertical="center"/>
      <protection/>
    </xf>
    <xf numFmtId="4" fontId="83" fillId="0" borderId="23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84" fillId="0" borderId="0" xfId="36" applyFont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vertical="center"/>
      <protection/>
    </xf>
    <xf numFmtId="0" fontId="86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4" fontId="87" fillId="0" borderId="22" xfId="0" applyNumberFormat="1" applyFont="1" applyBorder="1" applyAlignment="1" applyProtection="1">
      <alignment vertical="center"/>
      <protection/>
    </xf>
    <xf numFmtId="4" fontId="87" fillId="0" borderId="0" xfId="0" applyNumberFormat="1" applyFont="1" applyBorder="1" applyAlignment="1" applyProtection="1">
      <alignment vertical="center"/>
      <protection/>
    </xf>
    <xf numFmtId="166" fontId="87" fillId="0" borderId="0" xfId="0" applyNumberFormat="1" applyFont="1" applyBorder="1" applyAlignment="1" applyProtection="1">
      <alignment vertical="center"/>
      <protection/>
    </xf>
    <xf numFmtId="4" fontId="87" fillId="0" borderId="23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87" fillId="0" borderId="24" xfId="0" applyNumberFormat="1" applyFont="1" applyBorder="1" applyAlignment="1" applyProtection="1">
      <alignment vertical="center"/>
      <protection/>
    </xf>
    <xf numFmtId="4" fontId="87" fillId="0" borderId="25" xfId="0" applyNumberFormat="1" applyFont="1" applyBorder="1" applyAlignment="1" applyProtection="1">
      <alignment vertical="center"/>
      <protection/>
    </xf>
    <xf numFmtId="166" fontId="87" fillId="0" borderId="25" xfId="0" applyNumberFormat="1" applyFont="1" applyBorder="1" applyAlignment="1" applyProtection="1">
      <alignment vertical="center"/>
      <protection/>
    </xf>
    <xf numFmtId="4" fontId="87" fillId="0" borderId="26" xfId="0" applyNumberFormat="1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horizontal="left" vertical="center"/>
      <protection/>
    </xf>
    <xf numFmtId="164" fontId="81" fillId="23" borderId="19" xfId="0" applyNumberFormat="1" applyFont="1" applyFill="1" applyBorder="1" applyAlignment="1" applyProtection="1">
      <alignment horizontal="center" vertical="center"/>
      <protection locked="0"/>
    </xf>
    <xf numFmtId="0" fontId="81" fillId="23" borderId="20" xfId="0" applyFont="1" applyFill="1" applyBorder="1" applyAlignment="1" applyProtection="1">
      <alignment horizontal="center" vertical="center"/>
      <protection locked="0"/>
    </xf>
    <xf numFmtId="4" fontId="81" fillId="0" borderId="21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81" fillId="23" borderId="22" xfId="0" applyNumberFormat="1" applyFont="1" applyFill="1" applyBorder="1" applyAlignment="1" applyProtection="1">
      <alignment horizontal="center" vertical="center"/>
      <protection locked="0"/>
    </xf>
    <xf numFmtId="0" fontId="81" fillId="23" borderId="0" xfId="0" applyFont="1" applyFill="1" applyBorder="1" applyAlignment="1" applyProtection="1">
      <alignment horizontal="center" vertical="center"/>
      <protection locked="0"/>
    </xf>
    <xf numFmtId="4" fontId="81" fillId="0" borderId="23" xfId="0" applyNumberFormat="1" applyFont="1" applyBorder="1" applyAlignment="1" applyProtection="1">
      <alignment vertical="center"/>
      <protection/>
    </xf>
    <xf numFmtId="164" fontId="81" fillId="23" borderId="24" xfId="0" applyNumberFormat="1" applyFont="1" applyFill="1" applyBorder="1" applyAlignment="1" applyProtection="1">
      <alignment horizontal="center" vertical="center"/>
      <protection locked="0"/>
    </xf>
    <xf numFmtId="0" fontId="81" fillId="23" borderId="25" xfId="0" applyFont="1" applyFill="1" applyBorder="1" applyAlignment="1" applyProtection="1">
      <alignment horizontal="center" vertical="center"/>
      <protection locked="0"/>
    </xf>
    <xf numFmtId="4" fontId="81" fillId="0" borderId="26" xfId="0" applyNumberFormat="1" applyFont="1" applyBorder="1" applyAlignment="1" applyProtection="1">
      <alignment vertical="center"/>
      <protection/>
    </xf>
    <xf numFmtId="0" fontId="82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 horizontal="right" vertical="center"/>
      <protection/>
    </xf>
    <xf numFmtId="0" fontId="4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88" fillId="0" borderId="0" xfId="0" applyFont="1" applyBorder="1" applyAlignment="1" applyProtection="1">
      <alignment horizontal="left" vertical="center"/>
      <protection/>
    </xf>
    <xf numFmtId="0" fontId="70" fillId="0" borderId="13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horizontal="left" vertical="center"/>
      <protection/>
    </xf>
    <xf numFmtId="0" fontId="70" fillId="0" borderId="14" xfId="0" applyFont="1" applyBorder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1" fillId="0" borderId="13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71" fillId="0" borderId="14" xfId="0" applyFont="1" applyBorder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78" fillId="0" borderId="3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81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/>
    </xf>
    <xf numFmtId="0" fontId="81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35" borderId="30" xfId="0" applyFont="1" applyFill="1" applyBorder="1" applyAlignment="1" applyProtection="1">
      <alignment horizontal="center" vertical="center" wrapText="1"/>
      <protection/>
    </xf>
    <xf numFmtId="0" fontId="3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66" fontId="89" fillId="0" borderId="20" xfId="0" applyNumberFormat="1" applyFont="1" applyBorder="1" applyAlignment="1" applyProtection="1">
      <alignment/>
      <protection/>
    </xf>
    <xf numFmtId="166" fontId="89" fillId="0" borderId="21" xfId="0" applyNumberFormat="1" applyFont="1" applyBorder="1" applyAlignment="1" applyProtection="1">
      <alignment/>
      <protection/>
    </xf>
    <xf numFmtId="167" fontId="32" fillId="0" borderId="0" xfId="0" applyNumberFormat="1" applyFont="1" applyAlignment="1">
      <alignment vertical="center"/>
    </xf>
    <xf numFmtId="0" fontId="72" fillId="0" borderId="13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 horizontal="left"/>
      <protection/>
    </xf>
    <xf numFmtId="0" fontId="72" fillId="0" borderId="14" xfId="0" applyFont="1" applyBorder="1" applyAlignment="1" applyProtection="1">
      <alignment/>
      <protection/>
    </xf>
    <xf numFmtId="0" fontId="72" fillId="0" borderId="22" xfId="0" applyFont="1" applyBorder="1" applyAlignment="1" applyProtection="1">
      <alignment/>
      <protection/>
    </xf>
    <xf numFmtId="166" fontId="72" fillId="0" borderId="0" xfId="0" applyNumberFormat="1" applyFont="1" applyBorder="1" applyAlignment="1" applyProtection="1">
      <alignment/>
      <protection/>
    </xf>
    <xf numFmtId="166" fontId="72" fillId="0" borderId="23" xfId="0" applyNumberFormat="1" applyFont="1" applyBorder="1" applyAlignment="1" applyProtection="1">
      <alignment/>
      <protection/>
    </xf>
    <xf numFmtId="0" fontId="72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167" fontId="72" fillId="0" borderId="0" xfId="0" applyNumberFormat="1" applyFont="1" applyAlignment="1">
      <alignment vertical="center"/>
    </xf>
    <xf numFmtId="0" fontId="71" fillId="0" borderId="0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7" fontId="0" fillId="0" borderId="33" xfId="0" applyNumberFormat="1" applyFont="1" applyBorder="1" applyAlignment="1" applyProtection="1">
      <alignment vertical="center"/>
      <protection/>
    </xf>
    <xf numFmtId="167" fontId="0" fillId="23" borderId="33" xfId="0" applyNumberFormat="1" applyFont="1" applyFill="1" applyBorder="1" applyAlignment="1" applyProtection="1">
      <alignment vertical="center"/>
      <protection locked="0"/>
    </xf>
    <xf numFmtId="0" fontId="69" fillId="23" borderId="33" xfId="0" applyFont="1" applyFill="1" applyBorder="1" applyAlignment="1" applyProtection="1">
      <alignment horizontal="left" vertical="center"/>
      <protection locked="0"/>
    </xf>
    <xf numFmtId="166" fontId="69" fillId="0" borderId="0" xfId="0" applyNumberFormat="1" applyFont="1" applyBorder="1" applyAlignment="1" applyProtection="1">
      <alignment vertical="center"/>
      <protection/>
    </xf>
    <xf numFmtId="166" fontId="69" fillId="0" borderId="23" xfId="0" applyNumberFormat="1" applyFont="1" applyBorder="1" applyAlignment="1" applyProtection="1">
      <alignment vertical="center"/>
      <protection/>
    </xf>
    <xf numFmtId="167" fontId="0" fillId="0" borderId="0" xfId="0" applyNumberFormat="1" applyFont="1" applyAlignment="1">
      <alignment vertical="center"/>
    </xf>
    <xf numFmtId="0" fontId="90" fillId="0" borderId="33" xfId="0" applyFont="1" applyBorder="1" applyAlignment="1" applyProtection="1">
      <alignment horizontal="center" vertical="center"/>
      <protection/>
    </xf>
    <xf numFmtId="49" fontId="90" fillId="0" borderId="33" xfId="0" applyNumberFormat="1" applyFont="1" applyBorder="1" applyAlignment="1" applyProtection="1">
      <alignment horizontal="left" vertical="center" wrapText="1"/>
      <protection/>
    </xf>
    <xf numFmtId="0" fontId="90" fillId="0" borderId="33" xfId="0" applyFont="1" applyBorder="1" applyAlignment="1" applyProtection="1">
      <alignment horizontal="center" vertical="center" wrapText="1"/>
      <protection/>
    </xf>
    <xf numFmtId="167" fontId="90" fillId="0" borderId="33" xfId="0" applyNumberFormat="1" applyFont="1" applyBorder="1" applyAlignment="1" applyProtection="1">
      <alignment vertical="center"/>
      <protection/>
    </xf>
    <xf numFmtId="0" fontId="0" fillId="23" borderId="33" xfId="0" applyFont="1" applyFill="1" applyBorder="1" applyAlignment="1" applyProtection="1">
      <alignment horizontal="center" vertical="center"/>
      <protection locked="0"/>
    </xf>
    <xf numFmtId="49" fontId="0" fillId="23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23" borderId="33" xfId="0" applyFont="1" applyFill="1" applyBorder="1" applyAlignment="1" applyProtection="1">
      <alignment horizontal="center" vertical="center" wrapText="1"/>
      <protection locked="0"/>
    </xf>
    <xf numFmtId="0" fontId="69" fillId="23" borderId="33" xfId="0" applyFont="1" applyFill="1" applyBorder="1" applyAlignment="1" applyProtection="1">
      <alignment horizontal="center" vertical="center"/>
      <protection locked="0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91" fillId="0" borderId="0" xfId="0" applyFont="1" applyAlignment="1">
      <alignment horizontal="left" vertical="center" wrapText="1"/>
    </xf>
    <xf numFmtId="0" fontId="9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9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164" fontId="69" fillId="0" borderId="0" xfId="0" applyNumberFormat="1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4" fontId="91" fillId="0" borderId="0" xfId="0" applyNumberFormat="1" applyFont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4" fontId="4" fillId="34" borderId="18" xfId="0" applyNumberFormat="1" applyFont="1" applyFill="1" applyBorder="1" applyAlignment="1" applyProtection="1">
      <alignment vertical="center"/>
      <protection/>
    </xf>
    <xf numFmtId="0" fontId="0" fillId="34" borderId="34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83" fillId="0" borderId="19" xfId="0" applyFont="1" applyBorder="1" applyAlignment="1">
      <alignment horizontal="center" vertical="center"/>
    </xf>
    <xf numFmtId="0" fontId="83" fillId="0" borderId="20" xfId="0" applyFont="1" applyBorder="1" applyAlignment="1">
      <alignment horizontal="left" vertical="center"/>
    </xf>
    <xf numFmtId="0" fontId="69" fillId="0" borderId="22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22" xfId="0" applyFont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 horizontal="left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34" xfId="0" applyFont="1" applyFill="1" applyBorder="1" applyAlignment="1" applyProtection="1">
      <alignment horizontal="left" vertical="center"/>
      <protection/>
    </xf>
    <xf numFmtId="4" fontId="86" fillId="0" borderId="0" xfId="0" applyNumberFormat="1" applyFont="1" applyBorder="1" applyAlignment="1" applyProtection="1">
      <alignment vertical="center"/>
      <protection/>
    </xf>
    <xf numFmtId="0" fontId="86" fillId="0" borderId="0" xfId="0" applyFont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horizontal="left" vertical="center" wrapText="1"/>
      <protection/>
    </xf>
    <xf numFmtId="4" fontId="71" fillId="23" borderId="0" xfId="0" applyNumberFormat="1" applyFont="1" applyFill="1" applyBorder="1" applyAlignment="1" applyProtection="1">
      <alignment vertical="center"/>
      <protection locked="0"/>
    </xf>
    <xf numFmtId="4" fontId="71" fillId="0" borderId="0" xfId="0" applyNumberFormat="1" applyFont="1" applyBorder="1" applyAlignment="1" applyProtection="1">
      <alignment vertical="center"/>
      <protection/>
    </xf>
    <xf numFmtId="0" fontId="71" fillId="23" borderId="0" xfId="0" applyFont="1" applyFill="1" applyBorder="1" applyAlignment="1" applyProtection="1">
      <alignment horizontal="left" vertical="center"/>
      <protection locked="0"/>
    </xf>
    <xf numFmtId="0" fontId="71" fillId="0" borderId="0" xfId="0" applyFont="1" applyBorder="1" applyAlignment="1" applyProtection="1">
      <alignment horizontal="left" vertical="center"/>
      <protection/>
    </xf>
    <xf numFmtId="4" fontId="82" fillId="0" borderId="0" xfId="0" applyNumberFormat="1" applyFont="1" applyBorder="1" applyAlignment="1" applyProtection="1">
      <alignment horizontal="right" vertical="center"/>
      <protection/>
    </xf>
    <xf numFmtId="4" fontId="82" fillId="0" borderId="0" xfId="0" applyNumberFormat="1" applyFont="1" applyBorder="1" applyAlignment="1" applyProtection="1">
      <alignment vertical="center"/>
      <protection/>
    </xf>
    <xf numFmtId="4" fontId="82" fillId="35" borderId="0" xfId="0" applyNumberFormat="1" applyFont="1" applyFill="1" applyBorder="1" applyAlignment="1" applyProtection="1">
      <alignment vertical="center"/>
      <protection/>
    </xf>
    <xf numFmtId="0" fontId="76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78" fillId="0" borderId="0" xfId="0" applyFont="1" applyBorder="1" applyAlignment="1" applyProtection="1">
      <alignment horizontal="left" vertical="center" wrapText="1"/>
      <protection/>
    </xf>
    <xf numFmtId="0" fontId="7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2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23" borderId="0" xfId="0" applyFont="1" applyFill="1" applyBorder="1" applyAlignment="1" applyProtection="1">
      <alignment horizontal="left" vertical="center"/>
      <protection locked="0"/>
    </xf>
    <xf numFmtId="0" fontId="3" fillId="23" borderId="0" xfId="0" applyFont="1" applyFill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69" fillId="0" borderId="0" xfId="0" applyNumberFormat="1" applyFont="1" applyBorder="1" applyAlignment="1" applyProtection="1">
      <alignment vertical="center"/>
      <protection/>
    </xf>
    <xf numFmtId="4" fontId="4" fillId="35" borderId="18" xfId="0" applyNumberFormat="1" applyFont="1" applyFill="1" applyBorder="1" applyAlignment="1" applyProtection="1">
      <alignment vertical="center"/>
      <protection/>
    </xf>
    <xf numFmtId="4" fontId="4" fillId="35" borderId="34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4" fontId="88" fillId="0" borderId="0" xfId="0" applyNumberFormat="1" applyFont="1" applyBorder="1" applyAlignment="1" applyProtection="1">
      <alignment vertical="center"/>
      <protection/>
    </xf>
    <xf numFmtId="4" fontId="70" fillId="0" borderId="0" xfId="0" applyNumberFormat="1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167" fontId="70" fillId="0" borderId="0" xfId="0" applyNumberFormat="1" applyFont="1" applyBorder="1" applyAlignment="1" applyProtection="1">
      <alignment/>
      <protection/>
    </xf>
    <xf numFmtId="4" fontId="92" fillId="0" borderId="0" xfId="0" applyNumberFormat="1" applyFont="1" applyBorder="1" applyAlignment="1" applyProtection="1">
      <alignment vertical="center"/>
      <protection/>
    </xf>
    <xf numFmtId="0" fontId="3" fillId="35" borderId="31" xfId="0" applyFont="1" applyFill="1" applyBorder="1" applyAlignment="1" applyProtection="1">
      <alignment horizontal="center" vertical="center" wrapText="1"/>
      <protection/>
    </xf>
    <xf numFmtId="0" fontId="3" fillId="35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167" fontId="0" fillId="23" borderId="33" xfId="0" applyNumberFormat="1" applyFont="1" applyFill="1" applyBorder="1" applyAlignment="1" applyProtection="1">
      <alignment vertical="center"/>
      <protection locked="0"/>
    </xf>
    <xf numFmtId="167" fontId="0" fillId="23" borderId="33" xfId="0" applyNumberFormat="1" applyFont="1" applyFill="1" applyBorder="1" applyAlignment="1" applyProtection="1">
      <alignment vertical="center"/>
      <protection/>
    </xf>
    <xf numFmtId="167" fontId="0" fillId="0" borderId="33" xfId="0" applyNumberFormat="1" applyFont="1" applyBorder="1" applyAlignment="1" applyProtection="1">
      <alignment vertical="center"/>
      <protection/>
    </xf>
    <xf numFmtId="0" fontId="90" fillId="0" borderId="33" xfId="0" applyFont="1" applyBorder="1" applyAlignment="1" applyProtection="1">
      <alignment horizontal="left" vertical="center" wrapText="1"/>
      <protection/>
    </xf>
    <xf numFmtId="167" fontId="90" fillId="23" borderId="33" xfId="0" applyNumberFormat="1" applyFont="1" applyFill="1" applyBorder="1" applyAlignment="1" applyProtection="1">
      <alignment vertical="center"/>
      <protection locked="0"/>
    </xf>
    <xf numFmtId="167" fontId="90" fillId="23" borderId="33" xfId="0" applyNumberFormat="1" applyFont="1" applyFill="1" applyBorder="1" applyAlignment="1" applyProtection="1">
      <alignment vertical="center"/>
      <protection/>
    </xf>
    <xf numFmtId="167" fontId="90" fillId="0" borderId="33" xfId="0" applyNumberFormat="1" applyFont="1" applyBorder="1" applyAlignment="1" applyProtection="1">
      <alignment vertical="center"/>
      <protection/>
    </xf>
    <xf numFmtId="0" fontId="0" fillId="23" borderId="33" xfId="0" applyFont="1" applyFill="1" applyBorder="1" applyAlignment="1" applyProtection="1">
      <alignment horizontal="left" vertical="center" wrapText="1"/>
      <protection locked="0"/>
    </xf>
    <xf numFmtId="167" fontId="82" fillId="0" borderId="20" xfId="0" applyNumberFormat="1" applyFont="1" applyBorder="1" applyAlignment="1" applyProtection="1">
      <alignment/>
      <protection/>
    </xf>
    <xf numFmtId="167" fontId="4" fillId="0" borderId="20" xfId="0" applyNumberFormat="1" applyFont="1" applyBorder="1" applyAlignment="1" applyProtection="1">
      <alignment vertical="center"/>
      <protection/>
    </xf>
    <xf numFmtId="167" fontId="70" fillId="0" borderId="0" xfId="0" applyNumberFormat="1" applyFont="1" applyBorder="1" applyAlignment="1" applyProtection="1">
      <alignment vertical="center"/>
      <protection/>
    </xf>
    <xf numFmtId="167" fontId="71" fillId="0" borderId="25" xfId="0" applyNumberFormat="1" applyFont="1" applyBorder="1" applyAlignment="1" applyProtection="1">
      <alignment/>
      <protection/>
    </xf>
    <xf numFmtId="167" fontId="71" fillId="0" borderId="25" xfId="0" applyNumberFormat="1" applyFont="1" applyBorder="1" applyAlignment="1" applyProtection="1">
      <alignment vertical="center"/>
      <protection/>
    </xf>
    <xf numFmtId="167" fontId="71" fillId="0" borderId="31" xfId="0" applyNumberFormat="1" applyFont="1" applyBorder="1" applyAlignment="1" applyProtection="1">
      <alignment/>
      <protection/>
    </xf>
    <xf numFmtId="167" fontId="71" fillId="0" borderId="31" xfId="0" applyNumberFormat="1" applyFont="1" applyBorder="1" applyAlignment="1" applyProtection="1">
      <alignment vertical="center"/>
      <protection/>
    </xf>
    <xf numFmtId="167" fontId="70" fillId="0" borderId="31" xfId="0" applyNumberFormat="1" applyFont="1" applyBorder="1" applyAlignment="1" applyProtection="1">
      <alignment/>
      <protection/>
    </xf>
    <xf numFmtId="167" fontId="70" fillId="0" borderId="31" xfId="0" applyNumberFormat="1" applyFont="1" applyBorder="1" applyAlignment="1" applyProtection="1">
      <alignment vertical="center"/>
      <protection/>
    </xf>
    <xf numFmtId="167" fontId="70" fillId="0" borderId="20" xfId="0" applyNumberFormat="1" applyFont="1" applyBorder="1" applyAlignment="1" applyProtection="1">
      <alignment/>
      <protection/>
    </xf>
    <xf numFmtId="167" fontId="70" fillId="0" borderId="20" xfId="0" applyNumberFormat="1" applyFont="1" applyBorder="1" applyAlignment="1" applyProtection="1">
      <alignment vertical="center"/>
      <protection/>
    </xf>
    <xf numFmtId="0" fontId="75" fillId="33" borderId="0" xfId="36" applyFont="1" applyFill="1" applyAlignment="1" applyProtection="1">
      <alignment horizontal="center" vertical="center"/>
      <protection/>
    </xf>
    <xf numFmtId="167" fontId="82" fillId="0" borderId="31" xfId="0" applyNumberFormat="1" applyFont="1" applyBorder="1" applyAlignment="1" applyProtection="1">
      <alignment/>
      <protection/>
    </xf>
    <xf numFmtId="167" fontId="4" fillId="0" borderId="31" xfId="0" applyNumberFormat="1" applyFont="1" applyBorder="1" applyAlignment="1" applyProtection="1">
      <alignment vertical="center"/>
      <protection/>
    </xf>
    <xf numFmtId="167" fontId="70" fillId="0" borderId="25" xfId="0" applyNumberFormat="1" applyFont="1" applyBorder="1" applyAlignment="1" applyProtection="1">
      <alignment/>
      <protection/>
    </xf>
    <xf numFmtId="167" fontId="70" fillId="0" borderId="25" xfId="0" applyNumberFormat="1" applyFont="1" applyBorder="1" applyAlignment="1" applyProtection="1">
      <alignment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75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R2" s="228" t="s">
        <v>8</v>
      </c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S2" s="18" t="s">
        <v>9</v>
      </c>
      <c r="BT2" s="18" t="s">
        <v>10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2:71" ht="36.75" customHeight="1">
      <c r="B4" s="22"/>
      <c r="C4" s="185" t="s">
        <v>11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23"/>
      <c r="AS4" s="17" t="s">
        <v>12</v>
      </c>
      <c r="BE4" s="24" t="s">
        <v>13</v>
      </c>
      <c r="BS4" s="18" t="s">
        <v>9</v>
      </c>
    </row>
    <row r="5" spans="2:71" ht="14.25" customHeight="1">
      <c r="B5" s="22"/>
      <c r="C5" s="25"/>
      <c r="D5" s="26" t="s">
        <v>14</v>
      </c>
      <c r="E5" s="25"/>
      <c r="F5" s="25"/>
      <c r="G5" s="25"/>
      <c r="H5" s="25"/>
      <c r="I5" s="25"/>
      <c r="J5" s="25"/>
      <c r="K5" s="189" t="s">
        <v>15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25"/>
      <c r="AQ5" s="23"/>
      <c r="BE5" s="187" t="s">
        <v>16</v>
      </c>
      <c r="BS5" s="18" t="s">
        <v>9</v>
      </c>
    </row>
    <row r="6" spans="2:71" ht="36.75" customHeight="1">
      <c r="B6" s="22"/>
      <c r="C6" s="25"/>
      <c r="D6" s="28" t="s">
        <v>17</v>
      </c>
      <c r="E6" s="25"/>
      <c r="F6" s="25"/>
      <c r="G6" s="25"/>
      <c r="H6" s="25"/>
      <c r="I6" s="25"/>
      <c r="J6" s="25"/>
      <c r="K6" s="191" t="s">
        <v>18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25"/>
      <c r="AQ6" s="23"/>
      <c r="BE6" s="188"/>
      <c r="BS6" s="18" t="s">
        <v>9</v>
      </c>
    </row>
    <row r="7" spans="2:71" ht="14.25" customHeight="1">
      <c r="B7" s="22"/>
      <c r="C7" s="25"/>
      <c r="D7" s="29" t="s">
        <v>19</v>
      </c>
      <c r="E7" s="25"/>
      <c r="F7" s="25"/>
      <c r="G7" s="25"/>
      <c r="H7" s="25"/>
      <c r="I7" s="25"/>
      <c r="J7" s="25"/>
      <c r="K7" s="27" t="s">
        <v>20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21</v>
      </c>
      <c r="AL7" s="25"/>
      <c r="AM7" s="25"/>
      <c r="AN7" s="27" t="s">
        <v>20</v>
      </c>
      <c r="AO7" s="25"/>
      <c r="AP7" s="25"/>
      <c r="AQ7" s="23"/>
      <c r="BE7" s="188"/>
      <c r="BS7" s="18" t="s">
        <v>9</v>
      </c>
    </row>
    <row r="8" spans="2:71" ht="14.25" customHeight="1">
      <c r="B8" s="22"/>
      <c r="C8" s="25"/>
      <c r="D8" s="29" t="s">
        <v>22</v>
      </c>
      <c r="E8" s="25"/>
      <c r="F8" s="25"/>
      <c r="G8" s="25"/>
      <c r="H8" s="25"/>
      <c r="I8" s="25"/>
      <c r="J8" s="25"/>
      <c r="K8" s="27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24</v>
      </c>
      <c r="AL8" s="25"/>
      <c r="AM8" s="25"/>
      <c r="AN8" s="30" t="s">
        <v>25</v>
      </c>
      <c r="AO8" s="25"/>
      <c r="AP8" s="25"/>
      <c r="AQ8" s="23"/>
      <c r="BE8" s="188"/>
      <c r="BS8" s="18" t="s">
        <v>9</v>
      </c>
    </row>
    <row r="9" spans="2:71" ht="14.2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88"/>
      <c r="BS9" s="18" t="s">
        <v>9</v>
      </c>
    </row>
    <row r="10" spans="2:71" ht="14.25" customHeight="1">
      <c r="B10" s="22"/>
      <c r="C10" s="25"/>
      <c r="D10" s="29" t="s">
        <v>26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27</v>
      </c>
      <c r="AL10" s="25"/>
      <c r="AM10" s="25"/>
      <c r="AN10" s="27" t="s">
        <v>20</v>
      </c>
      <c r="AO10" s="25"/>
      <c r="AP10" s="25"/>
      <c r="AQ10" s="23"/>
      <c r="BE10" s="188"/>
      <c r="BS10" s="18" t="s">
        <v>9</v>
      </c>
    </row>
    <row r="11" spans="2:71" ht="18" customHeight="1">
      <c r="B11" s="22"/>
      <c r="C11" s="25"/>
      <c r="D11" s="25"/>
      <c r="E11" s="27" t="s">
        <v>23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28</v>
      </c>
      <c r="AL11" s="25"/>
      <c r="AM11" s="25"/>
      <c r="AN11" s="27" t="s">
        <v>20</v>
      </c>
      <c r="AO11" s="25"/>
      <c r="AP11" s="25"/>
      <c r="AQ11" s="23"/>
      <c r="BE11" s="188"/>
      <c r="BS11" s="18" t="s">
        <v>9</v>
      </c>
    </row>
    <row r="12" spans="2:71" ht="6.7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88"/>
      <c r="BS12" s="18" t="s">
        <v>9</v>
      </c>
    </row>
    <row r="13" spans="2:71" ht="14.25" customHeight="1">
      <c r="B13" s="22"/>
      <c r="C13" s="25"/>
      <c r="D13" s="29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27</v>
      </c>
      <c r="AL13" s="25"/>
      <c r="AM13" s="25"/>
      <c r="AN13" s="31" t="s">
        <v>30</v>
      </c>
      <c r="AO13" s="25"/>
      <c r="AP13" s="25"/>
      <c r="AQ13" s="23"/>
      <c r="BE13" s="188"/>
      <c r="BS13" s="18" t="s">
        <v>9</v>
      </c>
    </row>
    <row r="14" spans="2:71" ht="15">
      <c r="B14" s="22"/>
      <c r="C14" s="25"/>
      <c r="D14" s="25"/>
      <c r="E14" s="192" t="s">
        <v>30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29" t="s">
        <v>28</v>
      </c>
      <c r="AL14" s="25"/>
      <c r="AM14" s="25"/>
      <c r="AN14" s="31" t="s">
        <v>30</v>
      </c>
      <c r="AO14" s="25"/>
      <c r="AP14" s="25"/>
      <c r="AQ14" s="23"/>
      <c r="BE14" s="188"/>
      <c r="BS14" s="18" t="s">
        <v>9</v>
      </c>
    </row>
    <row r="15" spans="2:71" ht="6.7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88"/>
      <c r="BS15" s="18" t="s">
        <v>6</v>
      </c>
    </row>
    <row r="16" spans="2:71" ht="14.25" customHeight="1">
      <c r="B16" s="22"/>
      <c r="C16" s="25"/>
      <c r="D16" s="29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27</v>
      </c>
      <c r="AL16" s="25"/>
      <c r="AM16" s="25"/>
      <c r="AN16" s="27" t="s">
        <v>20</v>
      </c>
      <c r="AO16" s="25"/>
      <c r="AP16" s="25"/>
      <c r="AQ16" s="23"/>
      <c r="BE16" s="188"/>
      <c r="BS16" s="18" t="s">
        <v>6</v>
      </c>
    </row>
    <row r="17" spans="2:71" ht="18" customHeight="1">
      <c r="B17" s="22"/>
      <c r="C17" s="25"/>
      <c r="D17" s="25"/>
      <c r="E17" s="27" t="s">
        <v>23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28</v>
      </c>
      <c r="AL17" s="25"/>
      <c r="AM17" s="25"/>
      <c r="AN17" s="27" t="s">
        <v>20</v>
      </c>
      <c r="AO17" s="25"/>
      <c r="AP17" s="25"/>
      <c r="AQ17" s="23"/>
      <c r="BE17" s="188"/>
      <c r="BS17" s="18" t="s">
        <v>6</v>
      </c>
    </row>
    <row r="18" spans="2:71" ht="6.7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88"/>
      <c r="BS18" s="18" t="s">
        <v>32</v>
      </c>
    </row>
    <row r="19" spans="2:71" ht="14.25" customHeight="1">
      <c r="B19" s="22"/>
      <c r="C19" s="25"/>
      <c r="D19" s="29" t="s">
        <v>33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27</v>
      </c>
      <c r="AL19" s="25"/>
      <c r="AM19" s="25"/>
      <c r="AN19" s="27" t="s">
        <v>20</v>
      </c>
      <c r="AO19" s="25"/>
      <c r="AP19" s="25"/>
      <c r="AQ19" s="23"/>
      <c r="BE19" s="188"/>
      <c r="BS19" s="18" t="s">
        <v>32</v>
      </c>
    </row>
    <row r="20" spans="2:57" ht="18" customHeight="1">
      <c r="B20" s="22"/>
      <c r="C20" s="25"/>
      <c r="D20" s="25"/>
      <c r="E20" s="27" t="s">
        <v>23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28</v>
      </c>
      <c r="AL20" s="25"/>
      <c r="AM20" s="25"/>
      <c r="AN20" s="27" t="s">
        <v>20</v>
      </c>
      <c r="AO20" s="25"/>
      <c r="AP20" s="25"/>
      <c r="AQ20" s="23"/>
      <c r="BE20" s="188"/>
    </row>
    <row r="21" spans="2:57" ht="6.7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88"/>
    </row>
    <row r="22" spans="2:57" ht="15">
      <c r="B22" s="22"/>
      <c r="C22" s="25"/>
      <c r="D22" s="29" t="s">
        <v>34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88"/>
    </row>
    <row r="23" spans="2:57" ht="16.5" customHeight="1">
      <c r="B23" s="22"/>
      <c r="C23" s="25"/>
      <c r="D23" s="25"/>
      <c r="E23" s="194" t="s">
        <v>20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25"/>
      <c r="AP23" s="25"/>
      <c r="AQ23" s="23"/>
      <c r="BE23" s="188"/>
    </row>
    <row r="24" spans="2:57" ht="6.7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88"/>
    </row>
    <row r="25" spans="2:57" ht="6.7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88"/>
    </row>
    <row r="26" spans="2:57" ht="14.25" customHeight="1">
      <c r="B26" s="22"/>
      <c r="C26" s="25"/>
      <c r="D26" s="33" t="s">
        <v>35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5">
        <f>ROUND(AG87,2)</f>
        <v>0</v>
      </c>
      <c r="AL26" s="190"/>
      <c r="AM26" s="190"/>
      <c r="AN26" s="190"/>
      <c r="AO26" s="190"/>
      <c r="AP26" s="25"/>
      <c r="AQ26" s="23"/>
      <c r="BE26" s="188"/>
    </row>
    <row r="27" spans="2:57" ht="14.25" customHeight="1">
      <c r="B27" s="22"/>
      <c r="C27" s="25"/>
      <c r="D27" s="33" t="s">
        <v>36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95">
        <f>ROUND(AG93,2)</f>
        <v>0</v>
      </c>
      <c r="AL27" s="195"/>
      <c r="AM27" s="195"/>
      <c r="AN27" s="195"/>
      <c r="AO27" s="195"/>
      <c r="AP27" s="25"/>
      <c r="AQ27" s="23"/>
      <c r="BE27" s="188"/>
    </row>
    <row r="28" spans="2:57" s="1" customFormat="1" ht="6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88"/>
    </row>
    <row r="29" spans="2:57" s="1" customFormat="1" ht="25.5" customHeight="1">
      <c r="B29" s="34"/>
      <c r="C29" s="35"/>
      <c r="D29" s="37" t="s">
        <v>37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96">
        <f>ROUND(AK26+AK27,2)</f>
        <v>0</v>
      </c>
      <c r="AL29" s="197"/>
      <c r="AM29" s="197"/>
      <c r="AN29" s="197"/>
      <c r="AO29" s="197"/>
      <c r="AP29" s="35"/>
      <c r="AQ29" s="36"/>
      <c r="BE29" s="188"/>
    </row>
    <row r="30" spans="2:57" s="1" customFormat="1" ht="6.7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88"/>
    </row>
    <row r="31" spans="2:57" s="2" customFormat="1" ht="14.25" customHeight="1">
      <c r="B31" s="39"/>
      <c r="C31" s="40"/>
      <c r="D31" s="41" t="s">
        <v>38</v>
      </c>
      <c r="E31" s="40"/>
      <c r="F31" s="41" t="s">
        <v>39</v>
      </c>
      <c r="G31" s="40"/>
      <c r="H31" s="40"/>
      <c r="I31" s="40"/>
      <c r="J31" s="40"/>
      <c r="K31" s="40"/>
      <c r="L31" s="198">
        <v>0.2</v>
      </c>
      <c r="M31" s="199"/>
      <c r="N31" s="199"/>
      <c r="O31" s="199"/>
      <c r="P31" s="40"/>
      <c r="Q31" s="40"/>
      <c r="R31" s="40"/>
      <c r="S31" s="40"/>
      <c r="T31" s="43" t="s">
        <v>40</v>
      </c>
      <c r="U31" s="40"/>
      <c r="V31" s="40"/>
      <c r="W31" s="200">
        <f>ROUND(AZ87+SUM(CD94:CD100),2)</f>
        <v>0</v>
      </c>
      <c r="X31" s="199"/>
      <c r="Y31" s="199"/>
      <c r="Z31" s="199"/>
      <c r="AA31" s="199"/>
      <c r="AB31" s="199"/>
      <c r="AC31" s="199"/>
      <c r="AD31" s="199"/>
      <c r="AE31" s="199"/>
      <c r="AF31" s="40"/>
      <c r="AG31" s="40"/>
      <c r="AH31" s="40"/>
      <c r="AI31" s="40"/>
      <c r="AJ31" s="40"/>
      <c r="AK31" s="200">
        <f>ROUND(AV87+SUM(BY94:BY100),2)</f>
        <v>0</v>
      </c>
      <c r="AL31" s="199"/>
      <c r="AM31" s="199"/>
      <c r="AN31" s="199"/>
      <c r="AO31" s="199"/>
      <c r="AP31" s="40"/>
      <c r="AQ31" s="44"/>
      <c r="BE31" s="188"/>
    </row>
    <row r="32" spans="2:57" s="2" customFormat="1" ht="14.25" customHeight="1">
      <c r="B32" s="39"/>
      <c r="C32" s="40"/>
      <c r="D32" s="40"/>
      <c r="E32" s="40"/>
      <c r="F32" s="41" t="s">
        <v>41</v>
      </c>
      <c r="G32" s="40"/>
      <c r="H32" s="40"/>
      <c r="I32" s="40"/>
      <c r="J32" s="40"/>
      <c r="K32" s="40"/>
      <c r="L32" s="198">
        <v>0.2</v>
      </c>
      <c r="M32" s="199"/>
      <c r="N32" s="199"/>
      <c r="O32" s="199"/>
      <c r="P32" s="40"/>
      <c r="Q32" s="40"/>
      <c r="R32" s="40"/>
      <c r="S32" s="40"/>
      <c r="T32" s="43" t="s">
        <v>40</v>
      </c>
      <c r="U32" s="40"/>
      <c r="V32" s="40"/>
      <c r="W32" s="200">
        <f>ROUND(BA87+SUM(CE94:CE100),2)</f>
        <v>0</v>
      </c>
      <c r="X32" s="199"/>
      <c r="Y32" s="199"/>
      <c r="Z32" s="199"/>
      <c r="AA32" s="199"/>
      <c r="AB32" s="199"/>
      <c r="AC32" s="199"/>
      <c r="AD32" s="199"/>
      <c r="AE32" s="199"/>
      <c r="AF32" s="40"/>
      <c r="AG32" s="40"/>
      <c r="AH32" s="40"/>
      <c r="AI32" s="40"/>
      <c r="AJ32" s="40"/>
      <c r="AK32" s="200">
        <f>ROUND(AW87+SUM(BZ94:BZ100),2)</f>
        <v>0</v>
      </c>
      <c r="AL32" s="199"/>
      <c r="AM32" s="199"/>
      <c r="AN32" s="199"/>
      <c r="AO32" s="199"/>
      <c r="AP32" s="40"/>
      <c r="AQ32" s="44"/>
      <c r="BE32" s="188"/>
    </row>
    <row r="33" spans="2:57" s="2" customFormat="1" ht="14.25" customHeight="1" hidden="1">
      <c r="B33" s="39"/>
      <c r="C33" s="40"/>
      <c r="D33" s="40"/>
      <c r="E33" s="40"/>
      <c r="F33" s="41" t="s">
        <v>42</v>
      </c>
      <c r="G33" s="40"/>
      <c r="H33" s="40"/>
      <c r="I33" s="40"/>
      <c r="J33" s="40"/>
      <c r="K33" s="40"/>
      <c r="L33" s="198">
        <v>0.2</v>
      </c>
      <c r="M33" s="199"/>
      <c r="N33" s="199"/>
      <c r="O33" s="199"/>
      <c r="P33" s="40"/>
      <c r="Q33" s="40"/>
      <c r="R33" s="40"/>
      <c r="S33" s="40"/>
      <c r="T33" s="43" t="s">
        <v>40</v>
      </c>
      <c r="U33" s="40"/>
      <c r="V33" s="40"/>
      <c r="W33" s="200">
        <f>ROUND(BB87+SUM(CF94:CF100),2)</f>
        <v>0</v>
      </c>
      <c r="X33" s="199"/>
      <c r="Y33" s="199"/>
      <c r="Z33" s="199"/>
      <c r="AA33" s="199"/>
      <c r="AB33" s="199"/>
      <c r="AC33" s="199"/>
      <c r="AD33" s="199"/>
      <c r="AE33" s="199"/>
      <c r="AF33" s="40"/>
      <c r="AG33" s="40"/>
      <c r="AH33" s="40"/>
      <c r="AI33" s="40"/>
      <c r="AJ33" s="40"/>
      <c r="AK33" s="200">
        <v>0</v>
      </c>
      <c r="AL33" s="199"/>
      <c r="AM33" s="199"/>
      <c r="AN33" s="199"/>
      <c r="AO33" s="199"/>
      <c r="AP33" s="40"/>
      <c r="AQ33" s="44"/>
      <c r="BE33" s="188"/>
    </row>
    <row r="34" spans="2:57" s="2" customFormat="1" ht="14.25" customHeight="1" hidden="1">
      <c r="B34" s="39"/>
      <c r="C34" s="40"/>
      <c r="D34" s="40"/>
      <c r="E34" s="40"/>
      <c r="F34" s="41" t="s">
        <v>43</v>
      </c>
      <c r="G34" s="40"/>
      <c r="H34" s="40"/>
      <c r="I34" s="40"/>
      <c r="J34" s="40"/>
      <c r="K34" s="40"/>
      <c r="L34" s="198">
        <v>0.2</v>
      </c>
      <c r="M34" s="199"/>
      <c r="N34" s="199"/>
      <c r="O34" s="199"/>
      <c r="P34" s="40"/>
      <c r="Q34" s="40"/>
      <c r="R34" s="40"/>
      <c r="S34" s="40"/>
      <c r="T34" s="43" t="s">
        <v>40</v>
      </c>
      <c r="U34" s="40"/>
      <c r="V34" s="40"/>
      <c r="W34" s="200">
        <f>ROUND(BC87+SUM(CG94:CG100),2)</f>
        <v>0</v>
      </c>
      <c r="X34" s="199"/>
      <c r="Y34" s="199"/>
      <c r="Z34" s="199"/>
      <c r="AA34" s="199"/>
      <c r="AB34" s="199"/>
      <c r="AC34" s="199"/>
      <c r="AD34" s="199"/>
      <c r="AE34" s="199"/>
      <c r="AF34" s="40"/>
      <c r="AG34" s="40"/>
      <c r="AH34" s="40"/>
      <c r="AI34" s="40"/>
      <c r="AJ34" s="40"/>
      <c r="AK34" s="200">
        <v>0</v>
      </c>
      <c r="AL34" s="199"/>
      <c r="AM34" s="199"/>
      <c r="AN34" s="199"/>
      <c r="AO34" s="199"/>
      <c r="AP34" s="40"/>
      <c r="AQ34" s="44"/>
      <c r="BE34" s="188"/>
    </row>
    <row r="35" spans="2:43" s="2" customFormat="1" ht="14.25" customHeight="1" hidden="1">
      <c r="B35" s="39"/>
      <c r="C35" s="40"/>
      <c r="D35" s="40"/>
      <c r="E35" s="40"/>
      <c r="F35" s="41" t="s">
        <v>44</v>
      </c>
      <c r="G35" s="40"/>
      <c r="H35" s="40"/>
      <c r="I35" s="40"/>
      <c r="J35" s="40"/>
      <c r="K35" s="40"/>
      <c r="L35" s="198">
        <v>0</v>
      </c>
      <c r="M35" s="199"/>
      <c r="N35" s="199"/>
      <c r="O35" s="199"/>
      <c r="P35" s="40"/>
      <c r="Q35" s="40"/>
      <c r="R35" s="40"/>
      <c r="S35" s="40"/>
      <c r="T35" s="43" t="s">
        <v>40</v>
      </c>
      <c r="U35" s="40"/>
      <c r="V35" s="40"/>
      <c r="W35" s="200">
        <f>ROUND(BD87+SUM(CH94:CH100),2)</f>
        <v>0</v>
      </c>
      <c r="X35" s="199"/>
      <c r="Y35" s="199"/>
      <c r="Z35" s="199"/>
      <c r="AA35" s="199"/>
      <c r="AB35" s="199"/>
      <c r="AC35" s="199"/>
      <c r="AD35" s="199"/>
      <c r="AE35" s="199"/>
      <c r="AF35" s="40"/>
      <c r="AG35" s="40"/>
      <c r="AH35" s="40"/>
      <c r="AI35" s="40"/>
      <c r="AJ35" s="40"/>
      <c r="AK35" s="200">
        <v>0</v>
      </c>
      <c r="AL35" s="199"/>
      <c r="AM35" s="199"/>
      <c r="AN35" s="199"/>
      <c r="AO35" s="199"/>
      <c r="AP35" s="40"/>
      <c r="AQ35" s="44"/>
    </row>
    <row r="36" spans="2:43" s="1" customFormat="1" ht="6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5" customHeight="1">
      <c r="B37" s="34"/>
      <c r="C37" s="45"/>
      <c r="D37" s="46" t="s">
        <v>45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46</v>
      </c>
      <c r="U37" s="47"/>
      <c r="V37" s="47"/>
      <c r="W37" s="47"/>
      <c r="X37" s="201" t="s">
        <v>47</v>
      </c>
      <c r="Y37" s="202"/>
      <c r="Z37" s="202"/>
      <c r="AA37" s="202"/>
      <c r="AB37" s="202"/>
      <c r="AC37" s="47"/>
      <c r="AD37" s="47"/>
      <c r="AE37" s="47"/>
      <c r="AF37" s="47"/>
      <c r="AG37" s="47"/>
      <c r="AH37" s="47"/>
      <c r="AI37" s="47"/>
      <c r="AJ37" s="47"/>
      <c r="AK37" s="203">
        <f>SUM(AK29:AK35)</f>
        <v>0</v>
      </c>
      <c r="AL37" s="202"/>
      <c r="AM37" s="202"/>
      <c r="AN37" s="202"/>
      <c r="AO37" s="204"/>
      <c r="AP37" s="45"/>
      <c r="AQ37" s="36"/>
    </row>
    <row r="38" spans="2:43" s="1" customFormat="1" ht="14.2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5">
      <c r="B49" s="34"/>
      <c r="C49" s="35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49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3.5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3.5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3.5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3.5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3.5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3.5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3.5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5">
      <c r="B58" s="34"/>
      <c r="C58" s="35"/>
      <c r="D58" s="54" t="s">
        <v>50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51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50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51</v>
      </c>
      <c r="AN58" s="55"/>
      <c r="AO58" s="57"/>
      <c r="AP58" s="35"/>
      <c r="AQ58" s="36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5">
      <c r="B60" s="34"/>
      <c r="C60" s="35"/>
      <c r="D60" s="49" t="s">
        <v>52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53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3.5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3.5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3.5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3.5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3.5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3.5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3.5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5">
      <c r="B69" s="34"/>
      <c r="C69" s="35"/>
      <c r="D69" s="54" t="s">
        <v>50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51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50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51</v>
      </c>
      <c r="AN69" s="55"/>
      <c r="AO69" s="57"/>
      <c r="AP69" s="35"/>
      <c r="AQ69" s="36"/>
    </row>
    <row r="70" spans="2:43" s="1" customFormat="1" ht="6.7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7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75" customHeight="1">
      <c r="B76" s="34"/>
      <c r="C76" s="185" t="s">
        <v>54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36"/>
    </row>
    <row r="77" spans="2:43" s="3" customFormat="1" ht="14.25" customHeight="1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011(bezburaciekl)(i)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75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05" t="str">
        <f>K6</f>
        <v>MŠ Olšavica</v>
      </c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69"/>
      <c r="AQ78" s="70"/>
    </row>
    <row r="79" spans="2:43" s="1" customFormat="1" ht="6.7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22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24</v>
      </c>
      <c r="AJ80" s="35"/>
      <c r="AK80" s="35"/>
      <c r="AL80" s="35"/>
      <c r="AM80" s="72" t="str">
        <f>IF(AN8="","",AN8)</f>
        <v>6. 11. 2017</v>
      </c>
      <c r="AN80" s="35"/>
      <c r="AO80" s="35"/>
      <c r="AP80" s="35"/>
      <c r="AQ80" s="36"/>
    </row>
    <row r="81" spans="2:43" s="1" customFormat="1" ht="6.7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29" t="s">
        <v>26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31</v>
      </c>
      <c r="AJ82" s="35"/>
      <c r="AK82" s="35"/>
      <c r="AL82" s="35"/>
      <c r="AM82" s="207" t="str">
        <f>IF(E17="","",E17)</f>
        <v> </v>
      </c>
      <c r="AN82" s="207"/>
      <c r="AO82" s="207"/>
      <c r="AP82" s="207"/>
      <c r="AQ82" s="36"/>
      <c r="AS82" s="208" t="s">
        <v>55</v>
      </c>
      <c r="AT82" s="209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2:56" s="1" customFormat="1" ht="15">
      <c r="B83" s="34"/>
      <c r="C83" s="29" t="s">
        <v>29</v>
      </c>
      <c r="D83" s="35"/>
      <c r="E83" s="35"/>
      <c r="F83" s="35"/>
      <c r="G83" s="35"/>
      <c r="H83" s="35"/>
      <c r="I83" s="35"/>
      <c r="J83" s="35"/>
      <c r="K83" s="35"/>
      <c r="L83" s="65">
        <f>IF(E14="Vyplň údaj","",E14)</f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33</v>
      </c>
      <c r="AJ83" s="35"/>
      <c r="AK83" s="35"/>
      <c r="AL83" s="35"/>
      <c r="AM83" s="207" t="str">
        <f>IF(E20="","",E20)</f>
        <v> </v>
      </c>
      <c r="AN83" s="207"/>
      <c r="AO83" s="207"/>
      <c r="AP83" s="207"/>
      <c r="AQ83" s="36"/>
      <c r="AS83" s="210"/>
      <c r="AT83" s="211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2:56" s="1" customFormat="1" ht="10.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2"/>
      <c r="AT84" s="213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2:56" s="1" customFormat="1" ht="29.25" customHeight="1">
      <c r="B85" s="34"/>
      <c r="C85" s="214" t="s">
        <v>56</v>
      </c>
      <c r="D85" s="215"/>
      <c r="E85" s="215"/>
      <c r="F85" s="215"/>
      <c r="G85" s="215"/>
      <c r="H85" s="78"/>
      <c r="I85" s="216" t="s">
        <v>57</v>
      </c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6" t="s">
        <v>58</v>
      </c>
      <c r="AH85" s="215"/>
      <c r="AI85" s="215"/>
      <c r="AJ85" s="215"/>
      <c r="AK85" s="215"/>
      <c r="AL85" s="215"/>
      <c r="AM85" s="215"/>
      <c r="AN85" s="216" t="s">
        <v>59</v>
      </c>
      <c r="AO85" s="215"/>
      <c r="AP85" s="217"/>
      <c r="AQ85" s="36"/>
      <c r="AS85" s="79" t="s">
        <v>60</v>
      </c>
      <c r="AT85" s="80" t="s">
        <v>61</v>
      </c>
      <c r="AU85" s="80" t="s">
        <v>62</v>
      </c>
      <c r="AV85" s="80" t="s">
        <v>63</v>
      </c>
      <c r="AW85" s="80" t="s">
        <v>64</v>
      </c>
      <c r="AX85" s="80" t="s">
        <v>65</v>
      </c>
      <c r="AY85" s="80" t="s">
        <v>66</v>
      </c>
      <c r="AZ85" s="80" t="s">
        <v>67</v>
      </c>
      <c r="BA85" s="80" t="s">
        <v>68</v>
      </c>
      <c r="BB85" s="80" t="s">
        <v>69</v>
      </c>
      <c r="BC85" s="80" t="s">
        <v>70</v>
      </c>
      <c r="BD85" s="81" t="s">
        <v>71</v>
      </c>
    </row>
    <row r="86" spans="2:56" s="1" customFormat="1" ht="10.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25" customHeight="1">
      <c r="B87" s="67"/>
      <c r="C87" s="83" t="s">
        <v>72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25">
        <f>ROUND(SUM(AG88:AG91),2)</f>
        <v>0</v>
      </c>
      <c r="AH87" s="225"/>
      <c r="AI87" s="225"/>
      <c r="AJ87" s="225"/>
      <c r="AK87" s="225"/>
      <c r="AL87" s="225"/>
      <c r="AM87" s="225"/>
      <c r="AN87" s="226">
        <f>SUM(AG87,AT87)</f>
        <v>0</v>
      </c>
      <c r="AO87" s="226"/>
      <c r="AP87" s="226"/>
      <c r="AQ87" s="70"/>
      <c r="AS87" s="85">
        <f>ROUND(SUM(AS88:AS91),2)</f>
        <v>0</v>
      </c>
      <c r="AT87" s="86">
        <f>ROUND(SUM(AV87:AW87),2)</f>
        <v>0</v>
      </c>
      <c r="AU87" s="87">
        <f>ROUND(SUM(AU88:AU91),5)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ROUND(SUM(AZ88:AZ91),2)</f>
        <v>0</v>
      </c>
      <c r="BA87" s="86">
        <f>ROUND(SUM(BA88:BA91),2)</f>
        <v>0</v>
      </c>
      <c r="BB87" s="86">
        <f>ROUND(SUM(BB88:BB91),2)</f>
        <v>0</v>
      </c>
      <c r="BC87" s="86">
        <f>ROUND(SUM(BC88:BC91),2)</f>
        <v>0</v>
      </c>
      <c r="BD87" s="88">
        <f>ROUND(SUM(BD88:BD91),2)</f>
        <v>0</v>
      </c>
      <c r="BS87" s="89" t="s">
        <v>73</v>
      </c>
      <c r="BT87" s="89" t="s">
        <v>74</v>
      </c>
      <c r="BU87" s="90" t="s">
        <v>75</v>
      </c>
      <c r="BV87" s="89" t="s">
        <v>76</v>
      </c>
      <c r="BW87" s="89" t="s">
        <v>77</v>
      </c>
      <c r="BX87" s="89" t="s">
        <v>78</v>
      </c>
    </row>
    <row r="88" spans="1:76" s="5" customFormat="1" ht="16.5" customHeight="1">
      <c r="A88" s="91" t="s">
        <v>79</v>
      </c>
      <c r="B88" s="92"/>
      <c r="C88" s="93"/>
      <c r="D88" s="220" t="s">
        <v>80</v>
      </c>
      <c r="E88" s="220"/>
      <c r="F88" s="220"/>
      <c r="G88" s="220"/>
      <c r="H88" s="220"/>
      <c r="I88" s="94"/>
      <c r="J88" s="220" t="s">
        <v>81</v>
      </c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18">
        <f>'01 - ASR'!M30</f>
        <v>0</v>
      </c>
      <c r="AH88" s="219"/>
      <c r="AI88" s="219"/>
      <c r="AJ88" s="219"/>
      <c r="AK88" s="219"/>
      <c r="AL88" s="219"/>
      <c r="AM88" s="219"/>
      <c r="AN88" s="218">
        <f>SUM(AG88,AT88)</f>
        <v>0</v>
      </c>
      <c r="AO88" s="219"/>
      <c r="AP88" s="219"/>
      <c r="AQ88" s="95"/>
      <c r="AS88" s="96">
        <f>'01 - ASR'!M28</f>
        <v>0</v>
      </c>
      <c r="AT88" s="97">
        <f>ROUND(SUM(AV88:AW88),2)</f>
        <v>0</v>
      </c>
      <c r="AU88" s="98">
        <f>'01 - ASR'!W138</f>
        <v>0</v>
      </c>
      <c r="AV88" s="97">
        <f>'01 - ASR'!M32</f>
        <v>0</v>
      </c>
      <c r="AW88" s="97">
        <f>'01 - ASR'!M33</f>
        <v>0</v>
      </c>
      <c r="AX88" s="97">
        <f>'01 - ASR'!M34</f>
        <v>0</v>
      </c>
      <c r="AY88" s="97">
        <f>'01 - ASR'!M35</f>
        <v>0</v>
      </c>
      <c r="AZ88" s="97">
        <f>'01 - ASR'!H32</f>
        <v>0</v>
      </c>
      <c r="BA88" s="97">
        <f>'01 - ASR'!H33</f>
        <v>0</v>
      </c>
      <c r="BB88" s="97">
        <f>'01 - ASR'!H34</f>
        <v>0</v>
      </c>
      <c r="BC88" s="97">
        <f>'01 - ASR'!H35</f>
        <v>0</v>
      </c>
      <c r="BD88" s="99">
        <f>'01 - ASR'!H36</f>
        <v>0</v>
      </c>
      <c r="BT88" s="100" t="s">
        <v>82</v>
      </c>
      <c r="BV88" s="100" t="s">
        <v>76</v>
      </c>
      <c r="BW88" s="100" t="s">
        <v>83</v>
      </c>
      <c r="BX88" s="100" t="s">
        <v>77</v>
      </c>
    </row>
    <row r="89" spans="1:76" s="5" customFormat="1" ht="16.5" customHeight="1">
      <c r="A89" s="91" t="s">
        <v>79</v>
      </c>
      <c r="B89" s="92"/>
      <c r="C89" s="93"/>
      <c r="D89" s="220" t="s">
        <v>84</v>
      </c>
      <c r="E89" s="220"/>
      <c r="F89" s="220"/>
      <c r="G89" s="220"/>
      <c r="H89" s="220"/>
      <c r="I89" s="94"/>
      <c r="J89" s="220" t="s">
        <v>85</v>
      </c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18">
        <f>'02 - ZTI'!M30</f>
        <v>0</v>
      </c>
      <c r="AH89" s="219"/>
      <c r="AI89" s="219"/>
      <c r="AJ89" s="219"/>
      <c r="AK89" s="219"/>
      <c r="AL89" s="219"/>
      <c r="AM89" s="219"/>
      <c r="AN89" s="218">
        <f>SUM(AG89,AT89)</f>
        <v>0</v>
      </c>
      <c r="AO89" s="219"/>
      <c r="AP89" s="219"/>
      <c r="AQ89" s="95"/>
      <c r="AS89" s="96">
        <f>'02 - ZTI'!M28</f>
        <v>0</v>
      </c>
      <c r="AT89" s="97">
        <f>ROUND(SUM(AV89:AW89),2)</f>
        <v>0</v>
      </c>
      <c r="AU89" s="98">
        <f>'02 - ZTI'!W124</f>
        <v>0</v>
      </c>
      <c r="AV89" s="97">
        <f>'02 - ZTI'!M32</f>
        <v>0</v>
      </c>
      <c r="AW89" s="97">
        <f>'02 - ZTI'!M33</f>
        <v>0</v>
      </c>
      <c r="AX89" s="97">
        <f>'02 - ZTI'!M34</f>
        <v>0</v>
      </c>
      <c r="AY89" s="97">
        <f>'02 - ZTI'!M35</f>
        <v>0</v>
      </c>
      <c r="AZ89" s="97">
        <f>'02 - ZTI'!H32</f>
        <v>0</v>
      </c>
      <c r="BA89" s="97">
        <f>'02 - ZTI'!H33</f>
        <v>0</v>
      </c>
      <c r="BB89" s="97">
        <f>'02 - ZTI'!H34</f>
        <v>0</v>
      </c>
      <c r="BC89" s="97">
        <f>'02 - ZTI'!H35</f>
        <v>0</v>
      </c>
      <c r="BD89" s="99">
        <f>'02 - ZTI'!H36</f>
        <v>0</v>
      </c>
      <c r="BT89" s="100" t="s">
        <v>82</v>
      </c>
      <c r="BV89" s="100" t="s">
        <v>76</v>
      </c>
      <c r="BW89" s="100" t="s">
        <v>86</v>
      </c>
      <c r="BX89" s="100" t="s">
        <v>77</v>
      </c>
    </row>
    <row r="90" spans="1:76" s="5" customFormat="1" ht="16.5" customHeight="1">
      <c r="A90" s="91" t="s">
        <v>79</v>
      </c>
      <c r="B90" s="92"/>
      <c r="C90" s="93"/>
      <c r="D90" s="220" t="s">
        <v>87</v>
      </c>
      <c r="E90" s="220"/>
      <c r="F90" s="220"/>
      <c r="G90" s="220"/>
      <c r="H90" s="220"/>
      <c r="I90" s="94"/>
      <c r="J90" s="220" t="s">
        <v>88</v>
      </c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18">
        <f>'03 - ÚK'!M30</f>
        <v>0</v>
      </c>
      <c r="AH90" s="219"/>
      <c r="AI90" s="219"/>
      <c r="AJ90" s="219"/>
      <c r="AK90" s="219"/>
      <c r="AL90" s="219"/>
      <c r="AM90" s="219"/>
      <c r="AN90" s="218">
        <f>SUM(AG90,AT90)</f>
        <v>0</v>
      </c>
      <c r="AO90" s="219"/>
      <c r="AP90" s="219"/>
      <c r="AQ90" s="95"/>
      <c r="AS90" s="96">
        <f>'03 - ÚK'!M28</f>
        <v>0</v>
      </c>
      <c r="AT90" s="97">
        <f>ROUND(SUM(AV90:AW90),2)</f>
        <v>0</v>
      </c>
      <c r="AU90" s="98">
        <f>'03 - ÚK'!W124</f>
        <v>0</v>
      </c>
      <c r="AV90" s="97">
        <f>'03 - ÚK'!M32</f>
        <v>0</v>
      </c>
      <c r="AW90" s="97">
        <f>'03 - ÚK'!M33</f>
        <v>0</v>
      </c>
      <c r="AX90" s="97">
        <f>'03 - ÚK'!M34</f>
        <v>0</v>
      </c>
      <c r="AY90" s="97">
        <f>'03 - ÚK'!M35</f>
        <v>0</v>
      </c>
      <c r="AZ90" s="97">
        <f>'03 - ÚK'!H32</f>
        <v>0</v>
      </c>
      <c r="BA90" s="97">
        <f>'03 - ÚK'!H33</f>
        <v>0</v>
      </c>
      <c r="BB90" s="97">
        <f>'03 - ÚK'!H34</f>
        <v>0</v>
      </c>
      <c r="BC90" s="97">
        <f>'03 - ÚK'!H35</f>
        <v>0</v>
      </c>
      <c r="BD90" s="99">
        <f>'03 - ÚK'!H36</f>
        <v>0</v>
      </c>
      <c r="BT90" s="100" t="s">
        <v>82</v>
      </c>
      <c r="BV90" s="100" t="s">
        <v>76</v>
      </c>
      <c r="BW90" s="100" t="s">
        <v>89</v>
      </c>
      <c r="BX90" s="100" t="s">
        <v>77</v>
      </c>
    </row>
    <row r="91" spans="1:76" s="5" customFormat="1" ht="16.5" customHeight="1">
      <c r="A91" s="91" t="s">
        <v>79</v>
      </c>
      <c r="B91" s="92"/>
      <c r="C91" s="93"/>
      <c r="D91" s="220" t="s">
        <v>90</v>
      </c>
      <c r="E91" s="220"/>
      <c r="F91" s="220"/>
      <c r="G91" s="220"/>
      <c r="H91" s="220"/>
      <c r="I91" s="94"/>
      <c r="J91" s="220" t="s">
        <v>91</v>
      </c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18">
        <f>'04 - ELI'!M30</f>
        <v>0</v>
      </c>
      <c r="AH91" s="219"/>
      <c r="AI91" s="219"/>
      <c r="AJ91" s="219"/>
      <c r="AK91" s="219"/>
      <c r="AL91" s="219"/>
      <c r="AM91" s="219"/>
      <c r="AN91" s="218">
        <f>SUM(AG91,AT91)</f>
        <v>0</v>
      </c>
      <c r="AO91" s="219"/>
      <c r="AP91" s="219"/>
      <c r="AQ91" s="95"/>
      <c r="AS91" s="101">
        <f>'04 - ELI'!M28</f>
        <v>0</v>
      </c>
      <c r="AT91" s="102">
        <f>ROUND(SUM(AV91:AW91),2)</f>
        <v>0</v>
      </c>
      <c r="AU91" s="103">
        <f>'04 - ELI'!W121</f>
        <v>0</v>
      </c>
      <c r="AV91" s="102">
        <f>'04 - ELI'!M32</f>
        <v>0</v>
      </c>
      <c r="AW91" s="102">
        <f>'04 - ELI'!M33</f>
        <v>0</v>
      </c>
      <c r="AX91" s="102">
        <f>'04 - ELI'!M34</f>
        <v>0</v>
      </c>
      <c r="AY91" s="102">
        <f>'04 - ELI'!M35</f>
        <v>0</v>
      </c>
      <c r="AZ91" s="102">
        <f>'04 - ELI'!H32</f>
        <v>0</v>
      </c>
      <c r="BA91" s="102">
        <f>'04 - ELI'!H33</f>
        <v>0</v>
      </c>
      <c r="BB91" s="102">
        <f>'04 - ELI'!H34</f>
        <v>0</v>
      </c>
      <c r="BC91" s="102">
        <f>'04 - ELI'!H35</f>
        <v>0</v>
      </c>
      <c r="BD91" s="104">
        <f>'04 - ELI'!H36</f>
        <v>0</v>
      </c>
      <c r="BT91" s="100" t="s">
        <v>82</v>
      </c>
      <c r="BV91" s="100" t="s">
        <v>76</v>
      </c>
      <c r="BW91" s="100" t="s">
        <v>92</v>
      </c>
      <c r="BX91" s="100" t="s">
        <v>77</v>
      </c>
    </row>
    <row r="92" spans="2:43" ht="13.5">
      <c r="B92" s="22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3"/>
    </row>
    <row r="93" spans="2:48" s="1" customFormat="1" ht="30" customHeight="1">
      <c r="B93" s="34"/>
      <c r="C93" s="83" t="s">
        <v>93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226">
        <f>ROUND(SUM(AG94:AG99),2)</f>
        <v>0</v>
      </c>
      <c r="AH93" s="226"/>
      <c r="AI93" s="226"/>
      <c r="AJ93" s="226"/>
      <c r="AK93" s="226"/>
      <c r="AL93" s="226"/>
      <c r="AM93" s="226"/>
      <c r="AN93" s="226">
        <f>ROUND(SUM(AN94:AN99),2)</f>
        <v>0</v>
      </c>
      <c r="AO93" s="226"/>
      <c r="AP93" s="226"/>
      <c r="AQ93" s="36"/>
      <c r="AS93" s="79" t="s">
        <v>94</v>
      </c>
      <c r="AT93" s="80" t="s">
        <v>95</v>
      </c>
      <c r="AU93" s="80" t="s">
        <v>38</v>
      </c>
      <c r="AV93" s="81" t="s">
        <v>61</v>
      </c>
    </row>
    <row r="94" spans="2:89" s="1" customFormat="1" ht="19.5" customHeight="1">
      <c r="B94" s="34"/>
      <c r="C94" s="35"/>
      <c r="D94" s="105" t="s">
        <v>96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221">
        <f>ROUND(AG87*AS94,2)</f>
        <v>0</v>
      </c>
      <c r="AH94" s="222"/>
      <c r="AI94" s="222"/>
      <c r="AJ94" s="222"/>
      <c r="AK94" s="222"/>
      <c r="AL94" s="222"/>
      <c r="AM94" s="222"/>
      <c r="AN94" s="222">
        <f>ROUND(AG94+AV94,2)</f>
        <v>0</v>
      </c>
      <c r="AO94" s="222"/>
      <c r="AP94" s="222"/>
      <c r="AQ94" s="36"/>
      <c r="AS94" s="106">
        <v>0</v>
      </c>
      <c r="AT94" s="107" t="s">
        <v>97</v>
      </c>
      <c r="AU94" s="107" t="s">
        <v>39</v>
      </c>
      <c r="AV94" s="108">
        <f>ROUND(IF(AU94="základná",AG94*L31,IF(AU94="znížená",AG94*L32,0)),2)</f>
        <v>0</v>
      </c>
      <c r="BV94" s="18" t="s">
        <v>98</v>
      </c>
      <c r="BY94" s="109">
        <f aca="true" t="shared" si="0" ref="BY94:BY99">IF(AU94="základná",AV94,0)</f>
        <v>0</v>
      </c>
      <c r="BZ94" s="109">
        <f aca="true" t="shared" si="1" ref="BZ94:BZ99">IF(AU94="znížená",AV94,0)</f>
        <v>0</v>
      </c>
      <c r="CA94" s="109">
        <v>0</v>
      </c>
      <c r="CB94" s="109">
        <v>0</v>
      </c>
      <c r="CC94" s="109">
        <v>0</v>
      </c>
      <c r="CD94" s="109">
        <f aca="true" t="shared" si="2" ref="CD94:CD99">IF(AU94="základná",AG94,0)</f>
        <v>0</v>
      </c>
      <c r="CE94" s="109">
        <f aca="true" t="shared" si="3" ref="CE94:CE99">IF(AU94="znížená",AG94,0)</f>
        <v>0</v>
      </c>
      <c r="CF94" s="109">
        <f aca="true" t="shared" si="4" ref="CF94:CF99">IF(AU94="zákl. prenesená",AG94,0)</f>
        <v>0</v>
      </c>
      <c r="CG94" s="109">
        <f aca="true" t="shared" si="5" ref="CG94:CG99">IF(AU94="zníž. prenesená",AG94,0)</f>
        <v>0</v>
      </c>
      <c r="CH94" s="109">
        <f aca="true" t="shared" si="6" ref="CH94:CH99">IF(AU94="nulová",AG94,0)</f>
        <v>0</v>
      </c>
      <c r="CI94" s="18">
        <f aca="true" t="shared" si="7" ref="CI94:CI99">IF(AU94="základná",1,IF(AU94="znížená",2,IF(AU94="zákl. prenesená",4,IF(AU94="zníž. prenesená",5,3))))</f>
        <v>1</v>
      </c>
      <c r="CJ94" s="18">
        <f>IF(AT94="stavebná časť",1,IF(8894="investičná časť",2,3))</f>
        <v>1</v>
      </c>
      <c r="CK94" s="18" t="str">
        <f aca="true" t="shared" si="8" ref="CK94:CK99">IF(D94="Vyplň vlastné","","x")</f>
        <v>x</v>
      </c>
    </row>
    <row r="95" spans="2:89" s="1" customFormat="1" ht="19.5" customHeight="1">
      <c r="B95" s="34"/>
      <c r="C95" s="35"/>
      <c r="D95" s="105" t="s">
        <v>99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221">
        <f>ROUND(AG87*AS95,2)</f>
        <v>0</v>
      </c>
      <c r="AH95" s="222"/>
      <c r="AI95" s="222"/>
      <c r="AJ95" s="222"/>
      <c r="AK95" s="222"/>
      <c r="AL95" s="222"/>
      <c r="AM95" s="222"/>
      <c r="AN95" s="222">
        <f>ROUND(AG95+AV95,2)</f>
        <v>0</v>
      </c>
      <c r="AO95" s="222"/>
      <c r="AP95" s="222"/>
      <c r="AQ95" s="36"/>
      <c r="AS95" s="110">
        <v>0</v>
      </c>
      <c r="AT95" s="111" t="s">
        <v>97</v>
      </c>
      <c r="AU95" s="111" t="s">
        <v>39</v>
      </c>
      <c r="AV95" s="112">
        <f>ROUND(IF(AU95="základná",AG95*L31,IF(AU95="znížená",AG95*L32,0)),2)</f>
        <v>0</v>
      </c>
      <c r="BV95" s="18" t="s">
        <v>98</v>
      </c>
      <c r="BY95" s="109">
        <f t="shared" si="0"/>
        <v>0</v>
      </c>
      <c r="BZ95" s="109">
        <f t="shared" si="1"/>
        <v>0</v>
      </c>
      <c r="CA95" s="109">
        <v>0</v>
      </c>
      <c r="CB95" s="109">
        <v>0</v>
      </c>
      <c r="CC95" s="109">
        <v>0</v>
      </c>
      <c r="CD95" s="109">
        <f t="shared" si="2"/>
        <v>0</v>
      </c>
      <c r="CE95" s="109">
        <f t="shared" si="3"/>
        <v>0</v>
      </c>
      <c r="CF95" s="109">
        <f t="shared" si="4"/>
        <v>0</v>
      </c>
      <c r="CG95" s="109">
        <f t="shared" si="5"/>
        <v>0</v>
      </c>
      <c r="CH95" s="109">
        <f t="shared" si="6"/>
        <v>0</v>
      </c>
      <c r="CI95" s="18">
        <f t="shared" si="7"/>
        <v>1</v>
      </c>
      <c r="CJ95" s="18">
        <f>IF(AT95="stavebná časť",1,IF(8895="investičná časť",2,3))</f>
        <v>1</v>
      </c>
      <c r="CK95" s="18" t="str">
        <f t="shared" si="8"/>
        <v>x</v>
      </c>
    </row>
    <row r="96" spans="2:89" s="1" customFormat="1" ht="19.5" customHeight="1">
      <c r="B96" s="34"/>
      <c r="C96" s="35"/>
      <c r="D96" s="105" t="s">
        <v>100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221">
        <f>ROUND(AG87*AS96,2)</f>
        <v>0</v>
      </c>
      <c r="AH96" s="222"/>
      <c r="AI96" s="222"/>
      <c r="AJ96" s="222"/>
      <c r="AK96" s="222"/>
      <c r="AL96" s="222"/>
      <c r="AM96" s="222"/>
      <c r="AN96" s="222">
        <f>ROUND(AG96+AV96,2)</f>
        <v>0</v>
      </c>
      <c r="AO96" s="222"/>
      <c r="AP96" s="222"/>
      <c r="AQ96" s="36"/>
      <c r="AS96" s="110">
        <v>0</v>
      </c>
      <c r="AT96" s="111" t="s">
        <v>97</v>
      </c>
      <c r="AU96" s="111" t="s">
        <v>39</v>
      </c>
      <c r="AV96" s="112">
        <f>ROUND(IF(AU96="základná",AG96*L31,IF(AU96="znížená",AG96*L32,0)),2)</f>
        <v>0</v>
      </c>
      <c r="BV96" s="18" t="s">
        <v>98</v>
      </c>
      <c r="BY96" s="109">
        <f t="shared" si="0"/>
        <v>0</v>
      </c>
      <c r="BZ96" s="109">
        <f t="shared" si="1"/>
        <v>0</v>
      </c>
      <c r="CA96" s="109">
        <v>0</v>
      </c>
      <c r="CB96" s="109">
        <v>0</v>
      </c>
      <c r="CC96" s="109">
        <v>0</v>
      </c>
      <c r="CD96" s="109">
        <f t="shared" si="2"/>
        <v>0</v>
      </c>
      <c r="CE96" s="109">
        <f t="shared" si="3"/>
        <v>0</v>
      </c>
      <c r="CF96" s="109">
        <f t="shared" si="4"/>
        <v>0</v>
      </c>
      <c r="CG96" s="109">
        <f t="shared" si="5"/>
        <v>0</v>
      </c>
      <c r="CH96" s="109">
        <f t="shared" si="6"/>
        <v>0</v>
      </c>
      <c r="CI96" s="18">
        <f t="shared" si="7"/>
        <v>1</v>
      </c>
      <c r="CJ96" s="18">
        <f>IF(AT96="stavebná časť",1,IF(8896="investičná časť",2,3))</f>
        <v>1</v>
      </c>
      <c r="CK96" s="18" t="str">
        <f t="shared" si="8"/>
        <v>x</v>
      </c>
    </row>
    <row r="97" spans="2:89" s="1" customFormat="1" ht="19.5" customHeight="1">
      <c r="B97" s="34"/>
      <c r="C97" s="35"/>
      <c r="D97" s="223" t="s">
        <v>101</v>
      </c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35"/>
      <c r="AD97" s="35"/>
      <c r="AE97" s="35"/>
      <c r="AF97" s="35"/>
      <c r="AG97" s="221">
        <f>AG87*AS97</f>
        <v>0</v>
      </c>
      <c r="AH97" s="222"/>
      <c r="AI97" s="222"/>
      <c r="AJ97" s="222"/>
      <c r="AK97" s="222"/>
      <c r="AL97" s="222"/>
      <c r="AM97" s="222"/>
      <c r="AN97" s="222">
        <f>AG97+AV97</f>
        <v>0</v>
      </c>
      <c r="AO97" s="222"/>
      <c r="AP97" s="222"/>
      <c r="AQ97" s="36"/>
      <c r="AS97" s="110">
        <v>0</v>
      </c>
      <c r="AT97" s="111" t="s">
        <v>97</v>
      </c>
      <c r="AU97" s="111" t="s">
        <v>39</v>
      </c>
      <c r="AV97" s="112">
        <f>ROUND(IF(AU97="nulová",0,IF(OR(AU97="základná",AU97="zákl. prenesená"),AG97*L31,AG97*L32)),2)</f>
        <v>0</v>
      </c>
      <c r="BV97" s="18" t="s">
        <v>102</v>
      </c>
      <c r="BY97" s="109">
        <f t="shared" si="0"/>
        <v>0</v>
      </c>
      <c r="BZ97" s="109">
        <f t="shared" si="1"/>
        <v>0</v>
      </c>
      <c r="CA97" s="109">
        <f>IF(AU97="zákl. prenesená",AV97,0)</f>
        <v>0</v>
      </c>
      <c r="CB97" s="109">
        <f>IF(AU97="zníž. prenesená",AV97,0)</f>
        <v>0</v>
      </c>
      <c r="CC97" s="109">
        <f>IF(AU97="nulová",AV97,0)</f>
        <v>0</v>
      </c>
      <c r="CD97" s="109">
        <f t="shared" si="2"/>
        <v>0</v>
      </c>
      <c r="CE97" s="109">
        <f t="shared" si="3"/>
        <v>0</v>
      </c>
      <c r="CF97" s="109">
        <f t="shared" si="4"/>
        <v>0</v>
      </c>
      <c r="CG97" s="109">
        <f t="shared" si="5"/>
        <v>0</v>
      </c>
      <c r="CH97" s="109">
        <f t="shared" si="6"/>
        <v>0</v>
      </c>
      <c r="CI97" s="18">
        <f t="shared" si="7"/>
        <v>1</v>
      </c>
      <c r="CJ97" s="18">
        <f>IF(AT97="stavebná časť",1,IF(8897="investičná časť",2,3))</f>
        <v>1</v>
      </c>
      <c r="CK97" s="18">
        <f t="shared" si="8"/>
      </c>
    </row>
    <row r="98" spans="2:89" s="1" customFormat="1" ht="19.5" customHeight="1">
      <c r="B98" s="34"/>
      <c r="C98" s="35"/>
      <c r="D98" s="223" t="s">
        <v>101</v>
      </c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35"/>
      <c r="AD98" s="35"/>
      <c r="AE98" s="35"/>
      <c r="AF98" s="35"/>
      <c r="AG98" s="221">
        <f>AG87*AS98</f>
        <v>0</v>
      </c>
      <c r="AH98" s="222"/>
      <c r="AI98" s="222"/>
      <c r="AJ98" s="222"/>
      <c r="AK98" s="222"/>
      <c r="AL98" s="222"/>
      <c r="AM98" s="222"/>
      <c r="AN98" s="222">
        <f>AG98+AV98</f>
        <v>0</v>
      </c>
      <c r="AO98" s="222"/>
      <c r="AP98" s="222"/>
      <c r="AQ98" s="36"/>
      <c r="AS98" s="110">
        <v>0</v>
      </c>
      <c r="AT98" s="111" t="s">
        <v>97</v>
      </c>
      <c r="AU98" s="111" t="s">
        <v>39</v>
      </c>
      <c r="AV98" s="112">
        <f>ROUND(IF(AU98="nulová",0,IF(OR(AU98="základná",AU98="zákl. prenesená"),AG98*L31,AG98*L32)),2)</f>
        <v>0</v>
      </c>
      <c r="BV98" s="18" t="s">
        <v>102</v>
      </c>
      <c r="BY98" s="109">
        <f t="shared" si="0"/>
        <v>0</v>
      </c>
      <c r="BZ98" s="109">
        <f t="shared" si="1"/>
        <v>0</v>
      </c>
      <c r="CA98" s="109">
        <f>IF(AU98="zákl. prenesená",AV98,0)</f>
        <v>0</v>
      </c>
      <c r="CB98" s="109">
        <f>IF(AU98="zníž. prenesená",AV98,0)</f>
        <v>0</v>
      </c>
      <c r="CC98" s="109">
        <f>IF(AU98="nulová",AV98,0)</f>
        <v>0</v>
      </c>
      <c r="CD98" s="109">
        <f t="shared" si="2"/>
        <v>0</v>
      </c>
      <c r="CE98" s="109">
        <f t="shared" si="3"/>
        <v>0</v>
      </c>
      <c r="CF98" s="109">
        <f t="shared" si="4"/>
        <v>0</v>
      </c>
      <c r="CG98" s="109">
        <f t="shared" si="5"/>
        <v>0</v>
      </c>
      <c r="CH98" s="109">
        <f t="shared" si="6"/>
        <v>0</v>
      </c>
      <c r="CI98" s="18">
        <f t="shared" si="7"/>
        <v>1</v>
      </c>
      <c r="CJ98" s="18">
        <f>IF(AT98="stavebná časť",1,IF(8898="investičná časť",2,3))</f>
        <v>1</v>
      </c>
      <c r="CK98" s="18">
        <f t="shared" si="8"/>
      </c>
    </row>
    <row r="99" spans="2:89" s="1" customFormat="1" ht="19.5" customHeight="1">
      <c r="B99" s="34"/>
      <c r="C99" s="35"/>
      <c r="D99" s="223" t="s">
        <v>101</v>
      </c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35"/>
      <c r="AD99" s="35"/>
      <c r="AE99" s="35"/>
      <c r="AF99" s="35"/>
      <c r="AG99" s="221">
        <f>AG87*AS99</f>
        <v>0</v>
      </c>
      <c r="AH99" s="222"/>
      <c r="AI99" s="222"/>
      <c r="AJ99" s="222"/>
      <c r="AK99" s="222"/>
      <c r="AL99" s="222"/>
      <c r="AM99" s="222"/>
      <c r="AN99" s="222">
        <f>AG99+AV99</f>
        <v>0</v>
      </c>
      <c r="AO99" s="222"/>
      <c r="AP99" s="222"/>
      <c r="AQ99" s="36"/>
      <c r="AS99" s="113">
        <v>0</v>
      </c>
      <c r="AT99" s="114" t="s">
        <v>97</v>
      </c>
      <c r="AU99" s="114" t="s">
        <v>39</v>
      </c>
      <c r="AV99" s="115">
        <f>ROUND(IF(AU99="nulová",0,IF(OR(AU99="základná",AU99="zákl. prenesená"),AG99*L31,AG99*L32)),2)</f>
        <v>0</v>
      </c>
      <c r="BV99" s="18" t="s">
        <v>102</v>
      </c>
      <c r="BY99" s="109">
        <f t="shared" si="0"/>
        <v>0</v>
      </c>
      <c r="BZ99" s="109">
        <f t="shared" si="1"/>
        <v>0</v>
      </c>
      <c r="CA99" s="109">
        <f>IF(AU99="zákl. prenesená",AV99,0)</f>
        <v>0</v>
      </c>
      <c r="CB99" s="109">
        <f>IF(AU99="zníž. prenesená",AV99,0)</f>
        <v>0</v>
      </c>
      <c r="CC99" s="109">
        <f>IF(AU99="nulová",AV99,0)</f>
        <v>0</v>
      </c>
      <c r="CD99" s="109">
        <f t="shared" si="2"/>
        <v>0</v>
      </c>
      <c r="CE99" s="109">
        <f t="shared" si="3"/>
        <v>0</v>
      </c>
      <c r="CF99" s="109">
        <f t="shared" si="4"/>
        <v>0</v>
      </c>
      <c r="CG99" s="109">
        <f t="shared" si="5"/>
        <v>0</v>
      </c>
      <c r="CH99" s="109">
        <f t="shared" si="6"/>
        <v>0</v>
      </c>
      <c r="CI99" s="18">
        <f t="shared" si="7"/>
        <v>1</v>
      </c>
      <c r="CJ99" s="18">
        <f>IF(AT99="stavebná časť",1,IF(8899="investičná časť",2,3))</f>
        <v>1</v>
      </c>
      <c r="CK99" s="18">
        <f t="shared" si="8"/>
      </c>
    </row>
    <row r="100" spans="2:43" s="1" customFormat="1" ht="10.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6"/>
    </row>
    <row r="101" spans="2:43" s="1" customFormat="1" ht="30" customHeight="1">
      <c r="B101" s="34"/>
      <c r="C101" s="116" t="s">
        <v>103</v>
      </c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227">
        <f>ROUND(AG87+AG93,2)</f>
        <v>0</v>
      </c>
      <c r="AH101" s="227"/>
      <c r="AI101" s="227"/>
      <c r="AJ101" s="227"/>
      <c r="AK101" s="227"/>
      <c r="AL101" s="227"/>
      <c r="AM101" s="227"/>
      <c r="AN101" s="227">
        <f>AN87+AN93</f>
        <v>0</v>
      </c>
      <c r="AO101" s="227"/>
      <c r="AP101" s="227"/>
      <c r="AQ101" s="36"/>
    </row>
    <row r="102" spans="2:43" s="1" customFormat="1" ht="6.7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60"/>
    </row>
  </sheetData>
  <sheetProtection password="CC35" sheet="1" objects="1" scenarios="1" formatColumns="0" formatRows="0"/>
  <mergeCells count="74">
    <mergeCell ref="AG101:AM101"/>
    <mergeCell ref="AN101:AP101"/>
    <mergeCell ref="AR2:BE2"/>
    <mergeCell ref="D98:AB98"/>
    <mergeCell ref="AG98:AM98"/>
    <mergeCell ref="AN98:AP98"/>
    <mergeCell ref="D99:AB99"/>
    <mergeCell ref="AG99:AM99"/>
    <mergeCell ref="AN99:AP99"/>
    <mergeCell ref="AG95:AM95"/>
    <mergeCell ref="AN95:AP95"/>
    <mergeCell ref="AG96:AM96"/>
    <mergeCell ref="AN96:AP96"/>
    <mergeCell ref="D97:AB97"/>
    <mergeCell ref="AG97:AM97"/>
    <mergeCell ref="AN97:AP97"/>
    <mergeCell ref="AN91:AP91"/>
    <mergeCell ref="AG91:AM91"/>
    <mergeCell ref="D91:H91"/>
    <mergeCell ref="J91:AF91"/>
    <mergeCell ref="AG94:AM94"/>
    <mergeCell ref="AN94:AP94"/>
    <mergeCell ref="AG93:AM93"/>
    <mergeCell ref="AN93:AP93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4:AU100">
      <formula1>"základná, znížená, nulová"</formula1>
    </dataValidation>
    <dataValidation type="list" allowBlank="1" showInputMessage="1" showErrorMessage="1" error="Povolené sú hodnoty stavebná časť, technologická časť, investičná časť." sqref="AT94:AT100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01 - ASR'!C2" display="/"/>
    <hyperlink ref="A89" location="'02 - ZTI'!C2" display="/"/>
    <hyperlink ref="A90" location="'03 - ÚK'!C2" display="/"/>
    <hyperlink ref="A91" location="'04 - ELI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1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104</v>
      </c>
      <c r="G1" s="13"/>
      <c r="H1" s="271" t="s">
        <v>105</v>
      </c>
      <c r="I1" s="271"/>
      <c r="J1" s="271"/>
      <c r="K1" s="271"/>
      <c r="L1" s="13" t="s">
        <v>106</v>
      </c>
      <c r="M1" s="11"/>
      <c r="N1" s="11"/>
      <c r="O1" s="12" t="s">
        <v>107</v>
      </c>
      <c r="P1" s="11"/>
      <c r="Q1" s="11"/>
      <c r="R1" s="11"/>
      <c r="S1" s="13" t="s">
        <v>108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8" t="s">
        <v>8</v>
      </c>
      <c r="T2" s="229"/>
      <c r="U2" s="229"/>
      <c r="V2" s="229"/>
      <c r="W2" s="229"/>
      <c r="X2" s="229"/>
      <c r="Y2" s="229"/>
      <c r="Z2" s="229"/>
      <c r="AA2" s="229"/>
      <c r="AB2" s="229"/>
      <c r="AC2" s="229"/>
      <c r="AT2" s="18" t="s">
        <v>83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82</v>
      </c>
    </row>
    <row r="4" spans="2:46" ht="36.75" customHeight="1">
      <c r="B4" s="22"/>
      <c r="C4" s="185" t="s">
        <v>109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17" t="s">
        <v>12</v>
      </c>
      <c r="AT4" s="18" t="s">
        <v>6</v>
      </c>
    </row>
    <row r="5" spans="2:18" ht="6.7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4.75" customHeight="1">
      <c r="B6" s="22"/>
      <c r="C6" s="25"/>
      <c r="D6" s="29" t="s">
        <v>17</v>
      </c>
      <c r="E6" s="25"/>
      <c r="F6" s="230" t="str">
        <f>'Rekapitulácia stavby'!K6</f>
        <v>MŠ Olšavica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5"/>
      <c r="R6" s="23"/>
    </row>
    <row r="7" spans="2:18" s="1" customFormat="1" ht="32.25" customHeight="1">
      <c r="B7" s="34"/>
      <c r="C7" s="35"/>
      <c r="D7" s="28" t="s">
        <v>110</v>
      </c>
      <c r="E7" s="35"/>
      <c r="F7" s="191" t="s">
        <v>111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5"/>
      <c r="R7" s="36"/>
    </row>
    <row r="8" spans="2:18" s="1" customFormat="1" ht="14.25" customHeight="1">
      <c r="B8" s="34"/>
      <c r="C8" s="35"/>
      <c r="D8" s="29" t="s">
        <v>19</v>
      </c>
      <c r="E8" s="35"/>
      <c r="F8" s="27" t="s">
        <v>20</v>
      </c>
      <c r="G8" s="35"/>
      <c r="H8" s="35"/>
      <c r="I8" s="35"/>
      <c r="J8" s="35"/>
      <c r="K8" s="35"/>
      <c r="L8" s="35"/>
      <c r="M8" s="29" t="s">
        <v>21</v>
      </c>
      <c r="N8" s="35"/>
      <c r="O8" s="27" t="s">
        <v>20</v>
      </c>
      <c r="P8" s="35"/>
      <c r="Q8" s="35"/>
      <c r="R8" s="36"/>
    </row>
    <row r="9" spans="2:18" s="1" customFormat="1" ht="14.25" customHeight="1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33" t="str">
        <f>'Rekapitulácia stavby'!AN8</f>
        <v>6. 11. 2017</v>
      </c>
      <c r="P9" s="234"/>
      <c r="Q9" s="35"/>
      <c r="R9" s="36"/>
    </row>
    <row r="10" spans="2:18" s="1" customFormat="1" ht="10.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25" customHeight="1">
      <c r="B11" s="34"/>
      <c r="C11" s="35"/>
      <c r="D11" s="29" t="s">
        <v>26</v>
      </c>
      <c r="E11" s="35"/>
      <c r="F11" s="35"/>
      <c r="G11" s="35"/>
      <c r="H11" s="35"/>
      <c r="I11" s="35"/>
      <c r="J11" s="35"/>
      <c r="K11" s="35"/>
      <c r="L11" s="35"/>
      <c r="M11" s="29" t="s">
        <v>27</v>
      </c>
      <c r="N11" s="35"/>
      <c r="O11" s="189">
        <f>IF('Rekapitulácia stavby'!AN10="","",'Rekapitulácia stavby'!AN10)</f>
      </c>
      <c r="P11" s="189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IF('Rekapitulácia stavby'!E11="","",'Rekapitulácia stavby'!E11)</f>
        <v> </v>
      </c>
      <c r="F12" s="35"/>
      <c r="G12" s="35"/>
      <c r="H12" s="35"/>
      <c r="I12" s="35"/>
      <c r="J12" s="35"/>
      <c r="K12" s="35"/>
      <c r="L12" s="35"/>
      <c r="M12" s="29" t="s">
        <v>28</v>
      </c>
      <c r="N12" s="35"/>
      <c r="O12" s="189">
        <f>IF('Rekapitulácia stavby'!AN11="","",'Rekapitulácia stavby'!AN11)</f>
      </c>
      <c r="P12" s="189"/>
      <c r="Q12" s="35"/>
      <c r="R12" s="36"/>
    </row>
    <row r="13" spans="2:18" s="1" customFormat="1" ht="6.7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25" customHeight="1">
      <c r="B14" s="34"/>
      <c r="C14" s="35"/>
      <c r="D14" s="29" t="s">
        <v>29</v>
      </c>
      <c r="E14" s="35"/>
      <c r="F14" s="35"/>
      <c r="G14" s="35"/>
      <c r="H14" s="35"/>
      <c r="I14" s="35"/>
      <c r="J14" s="35"/>
      <c r="K14" s="35"/>
      <c r="L14" s="35"/>
      <c r="M14" s="29" t="s">
        <v>27</v>
      </c>
      <c r="N14" s="35"/>
      <c r="O14" s="235" t="str">
        <f>IF('Rekapitulácia stavby'!AN13="","",'Rekapitulácia stavby'!AN13)</f>
        <v>Vyplň údaj</v>
      </c>
      <c r="P14" s="189"/>
      <c r="Q14" s="35"/>
      <c r="R14" s="36"/>
    </row>
    <row r="15" spans="2:18" s="1" customFormat="1" ht="18" customHeight="1">
      <c r="B15" s="34"/>
      <c r="C15" s="35"/>
      <c r="D15" s="35"/>
      <c r="E15" s="235" t="str">
        <f>IF('Rekapitulácia stavby'!E14="","",'Rekapitulácia stavby'!E14)</f>
        <v>Vyplň údaj</v>
      </c>
      <c r="F15" s="236"/>
      <c r="G15" s="236"/>
      <c r="H15" s="236"/>
      <c r="I15" s="236"/>
      <c r="J15" s="236"/>
      <c r="K15" s="236"/>
      <c r="L15" s="236"/>
      <c r="M15" s="29" t="s">
        <v>28</v>
      </c>
      <c r="N15" s="35"/>
      <c r="O15" s="235" t="str">
        <f>IF('Rekapitulácia stavby'!AN14="","",'Rekapitulácia stavby'!AN14)</f>
        <v>Vyplň údaj</v>
      </c>
      <c r="P15" s="189"/>
      <c r="Q15" s="35"/>
      <c r="R15" s="36"/>
    </row>
    <row r="16" spans="2:18" s="1" customFormat="1" ht="6.7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25" customHeight="1">
      <c r="B17" s="34"/>
      <c r="C17" s="35"/>
      <c r="D17" s="29" t="s">
        <v>31</v>
      </c>
      <c r="E17" s="35"/>
      <c r="F17" s="35"/>
      <c r="G17" s="35"/>
      <c r="H17" s="35"/>
      <c r="I17" s="35"/>
      <c r="J17" s="35"/>
      <c r="K17" s="35"/>
      <c r="L17" s="35"/>
      <c r="M17" s="29" t="s">
        <v>27</v>
      </c>
      <c r="N17" s="35"/>
      <c r="O17" s="189">
        <f>IF('Rekapitulácia stavby'!AN16="","",'Rekapitulácia stavby'!AN16)</f>
      </c>
      <c r="P17" s="189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IF('Rekapitulácia stavby'!E17="","",'Rekapitulácia stavby'!E17)</f>
        <v> </v>
      </c>
      <c r="F18" s="35"/>
      <c r="G18" s="35"/>
      <c r="H18" s="35"/>
      <c r="I18" s="35"/>
      <c r="J18" s="35"/>
      <c r="K18" s="35"/>
      <c r="L18" s="35"/>
      <c r="M18" s="29" t="s">
        <v>28</v>
      </c>
      <c r="N18" s="35"/>
      <c r="O18" s="189">
        <f>IF('Rekapitulácia stavby'!AN17="","",'Rekapitulácia stavby'!AN17)</f>
      </c>
      <c r="P18" s="189"/>
      <c r="Q18" s="35"/>
      <c r="R18" s="36"/>
    </row>
    <row r="19" spans="2:18" s="1" customFormat="1" ht="6.7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25" customHeight="1">
      <c r="B20" s="34"/>
      <c r="C20" s="35"/>
      <c r="D20" s="29" t="s">
        <v>33</v>
      </c>
      <c r="E20" s="35"/>
      <c r="F20" s="35"/>
      <c r="G20" s="35"/>
      <c r="H20" s="35"/>
      <c r="I20" s="35"/>
      <c r="J20" s="35"/>
      <c r="K20" s="35"/>
      <c r="L20" s="35"/>
      <c r="M20" s="29" t="s">
        <v>27</v>
      </c>
      <c r="N20" s="35"/>
      <c r="O20" s="189">
        <f>IF('Rekapitulácia stavby'!AN19="","",'Rekapitulácia stavby'!AN19)</f>
      </c>
      <c r="P20" s="189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IF('Rekapitulácia stavby'!E20="","",'Rekapitulácia stavby'!E20)</f>
        <v> </v>
      </c>
      <c r="F21" s="35"/>
      <c r="G21" s="35"/>
      <c r="H21" s="35"/>
      <c r="I21" s="35"/>
      <c r="J21" s="35"/>
      <c r="K21" s="35"/>
      <c r="L21" s="35"/>
      <c r="M21" s="29" t="s">
        <v>28</v>
      </c>
      <c r="N21" s="35"/>
      <c r="O21" s="189">
        <f>IF('Rekapitulácia stavby'!AN20="","",'Rekapitulácia stavby'!AN20)</f>
      </c>
      <c r="P21" s="189"/>
      <c r="Q21" s="35"/>
      <c r="R21" s="36"/>
    </row>
    <row r="22" spans="2:18" s="1" customFormat="1" ht="6.7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25" customHeight="1">
      <c r="B23" s="34"/>
      <c r="C23" s="35"/>
      <c r="D23" s="29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4" t="s">
        <v>20</v>
      </c>
      <c r="F24" s="194"/>
      <c r="G24" s="194"/>
      <c r="H24" s="194"/>
      <c r="I24" s="194"/>
      <c r="J24" s="194"/>
      <c r="K24" s="194"/>
      <c r="L24" s="194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7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25" customHeight="1">
      <c r="B27" s="34"/>
      <c r="C27" s="35"/>
      <c r="D27" s="119" t="s">
        <v>112</v>
      </c>
      <c r="E27" s="35"/>
      <c r="F27" s="35"/>
      <c r="G27" s="35"/>
      <c r="H27" s="35"/>
      <c r="I27" s="35"/>
      <c r="J27" s="35"/>
      <c r="K27" s="35"/>
      <c r="L27" s="35"/>
      <c r="M27" s="195">
        <f>N88</f>
        <v>0</v>
      </c>
      <c r="N27" s="195"/>
      <c r="O27" s="195"/>
      <c r="P27" s="195"/>
      <c r="Q27" s="35"/>
      <c r="R27" s="36"/>
    </row>
    <row r="28" spans="2:18" s="1" customFormat="1" ht="14.25" customHeight="1">
      <c r="B28" s="34"/>
      <c r="C28" s="35"/>
      <c r="D28" s="33" t="s">
        <v>99</v>
      </c>
      <c r="E28" s="35"/>
      <c r="F28" s="35"/>
      <c r="G28" s="35"/>
      <c r="H28" s="35"/>
      <c r="I28" s="35"/>
      <c r="J28" s="35"/>
      <c r="K28" s="35"/>
      <c r="L28" s="35"/>
      <c r="M28" s="195">
        <f>N113</f>
        <v>0</v>
      </c>
      <c r="N28" s="195"/>
      <c r="O28" s="195"/>
      <c r="P28" s="195"/>
      <c r="Q28" s="35"/>
      <c r="R28" s="36"/>
    </row>
    <row r="29" spans="2:18" s="1" customFormat="1" ht="6.7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4.75" customHeight="1">
      <c r="B30" s="34"/>
      <c r="C30" s="35"/>
      <c r="D30" s="120" t="s">
        <v>37</v>
      </c>
      <c r="E30" s="35"/>
      <c r="F30" s="35"/>
      <c r="G30" s="35"/>
      <c r="H30" s="35"/>
      <c r="I30" s="35"/>
      <c r="J30" s="35"/>
      <c r="K30" s="35"/>
      <c r="L30" s="35"/>
      <c r="M30" s="237">
        <f>ROUND(M27+M28,2)</f>
        <v>0</v>
      </c>
      <c r="N30" s="232"/>
      <c r="O30" s="232"/>
      <c r="P30" s="232"/>
      <c r="Q30" s="35"/>
      <c r="R30" s="36"/>
    </row>
    <row r="31" spans="2:18" s="1" customFormat="1" ht="6.7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25" customHeight="1">
      <c r="B32" s="34"/>
      <c r="C32" s="35"/>
      <c r="D32" s="41" t="s">
        <v>38</v>
      </c>
      <c r="E32" s="41" t="s">
        <v>39</v>
      </c>
      <c r="F32" s="42">
        <v>0.2</v>
      </c>
      <c r="G32" s="121" t="s">
        <v>40</v>
      </c>
      <c r="H32" s="238">
        <f>ROUND((((SUM(BE113:BE120)+SUM(BE138:BE308))+SUM(BE310:BE314))),2)</f>
        <v>0</v>
      </c>
      <c r="I32" s="232"/>
      <c r="J32" s="232"/>
      <c r="K32" s="35"/>
      <c r="L32" s="35"/>
      <c r="M32" s="238">
        <f>ROUND(((ROUND((SUM(BE113:BE120)+SUM(BE138:BE308)),2)*F32)+SUM(BE310:BE314)*F32),2)</f>
        <v>0</v>
      </c>
      <c r="N32" s="232"/>
      <c r="O32" s="232"/>
      <c r="P32" s="232"/>
      <c r="Q32" s="35"/>
      <c r="R32" s="36"/>
    </row>
    <row r="33" spans="2:18" s="1" customFormat="1" ht="14.25" customHeight="1">
      <c r="B33" s="34"/>
      <c r="C33" s="35"/>
      <c r="D33" s="35"/>
      <c r="E33" s="41" t="s">
        <v>41</v>
      </c>
      <c r="F33" s="42">
        <v>0.2</v>
      </c>
      <c r="G33" s="121" t="s">
        <v>40</v>
      </c>
      <c r="H33" s="238">
        <f>ROUND((((SUM(BF113:BF120)+SUM(BF138:BF308))+SUM(BF310:BF314))),2)</f>
        <v>0</v>
      </c>
      <c r="I33" s="232"/>
      <c r="J33" s="232"/>
      <c r="K33" s="35"/>
      <c r="L33" s="35"/>
      <c r="M33" s="238">
        <f>ROUND(((ROUND((SUM(BF113:BF120)+SUM(BF138:BF308)),2)*F33)+SUM(BF310:BF314)*F33),2)</f>
        <v>0</v>
      </c>
      <c r="N33" s="232"/>
      <c r="O33" s="232"/>
      <c r="P33" s="232"/>
      <c r="Q33" s="35"/>
      <c r="R33" s="36"/>
    </row>
    <row r="34" spans="2:18" s="1" customFormat="1" ht="14.25" customHeight="1" hidden="1">
      <c r="B34" s="34"/>
      <c r="C34" s="35"/>
      <c r="D34" s="35"/>
      <c r="E34" s="41" t="s">
        <v>42</v>
      </c>
      <c r="F34" s="42">
        <v>0.2</v>
      </c>
      <c r="G34" s="121" t="s">
        <v>40</v>
      </c>
      <c r="H34" s="238">
        <f>ROUND((((SUM(BG113:BG120)+SUM(BG138:BG308))+SUM(BG310:BG314))),2)</f>
        <v>0</v>
      </c>
      <c r="I34" s="232"/>
      <c r="J34" s="232"/>
      <c r="K34" s="35"/>
      <c r="L34" s="35"/>
      <c r="M34" s="238">
        <v>0</v>
      </c>
      <c r="N34" s="232"/>
      <c r="O34" s="232"/>
      <c r="P34" s="232"/>
      <c r="Q34" s="35"/>
      <c r="R34" s="36"/>
    </row>
    <row r="35" spans="2:18" s="1" customFormat="1" ht="14.25" customHeight="1" hidden="1">
      <c r="B35" s="34"/>
      <c r="C35" s="35"/>
      <c r="D35" s="35"/>
      <c r="E35" s="41" t="s">
        <v>43</v>
      </c>
      <c r="F35" s="42">
        <v>0.2</v>
      </c>
      <c r="G35" s="121" t="s">
        <v>40</v>
      </c>
      <c r="H35" s="238">
        <f>ROUND((((SUM(BH113:BH120)+SUM(BH138:BH308))+SUM(BH310:BH314))),2)</f>
        <v>0</v>
      </c>
      <c r="I35" s="232"/>
      <c r="J35" s="232"/>
      <c r="K35" s="35"/>
      <c r="L35" s="35"/>
      <c r="M35" s="238">
        <v>0</v>
      </c>
      <c r="N35" s="232"/>
      <c r="O35" s="232"/>
      <c r="P35" s="232"/>
      <c r="Q35" s="35"/>
      <c r="R35" s="36"/>
    </row>
    <row r="36" spans="2:18" s="1" customFormat="1" ht="14.25" customHeight="1" hidden="1">
      <c r="B36" s="34"/>
      <c r="C36" s="35"/>
      <c r="D36" s="35"/>
      <c r="E36" s="41" t="s">
        <v>44</v>
      </c>
      <c r="F36" s="42">
        <v>0</v>
      </c>
      <c r="G36" s="121" t="s">
        <v>40</v>
      </c>
      <c r="H36" s="238">
        <f>ROUND((((SUM(BI113:BI120)+SUM(BI138:BI308))+SUM(BI310:BI314))),2)</f>
        <v>0</v>
      </c>
      <c r="I36" s="232"/>
      <c r="J36" s="232"/>
      <c r="K36" s="35"/>
      <c r="L36" s="35"/>
      <c r="M36" s="238">
        <v>0</v>
      </c>
      <c r="N36" s="232"/>
      <c r="O36" s="232"/>
      <c r="P36" s="232"/>
      <c r="Q36" s="35"/>
      <c r="R36" s="36"/>
    </row>
    <row r="37" spans="2:18" s="1" customFormat="1" ht="6.7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4.75" customHeight="1">
      <c r="B38" s="34"/>
      <c r="C38" s="117"/>
      <c r="D38" s="122" t="s">
        <v>45</v>
      </c>
      <c r="E38" s="78"/>
      <c r="F38" s="78"/>
      <c r="G38" s="123" t="s">
        <v>46</v>
      </c>
      <c r="H38" s="124" t="s">
        <v>47</v>
      </c>
      <c r="I38" s="78"/>
      <c r="J38" s="78"/>
      <c r="K38" s="78"/>
      <c r="L38" s="239">
        <f>SUM(M30:M36)</f>
        <v>0</v>
      </c>
      <c r="M38" s="239"/>
      <c r="N38" s="239"/>
      <c r="O38" s="239"/>
      <c r="P38" s="240"/>
      <c r="Q38" s="117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75" customHeight="1">
      <c r="B76" s="34"/>
      <c r="C76" s="185" t="s">
        <v>113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6"/>
      <c r="T76" s="128"/>
      <c r="U76" s="128"/>
    </row>
    <row r="77" spans="2:21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17</v>
      </c>
      <c r="D78" s="35"/>
      <c r="E78" s="35"/>
      <c r="F78" s="230" t="str">
        <f>F6</f>
        <v>MŠ Olšavica</v>
      </c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35"/>
      <c r="R78" s="36"/>
      <c r="T78" s="128"/>
      <c r="U78" s="128"/>
    </row>
    <row r="79" spans="2:21" s="1" customFormat="1" ht="36.75" customHeight="1">
      <c r="B79" s="34"/>
      <c r="C79" s="68" t="s">
        <v>110</v>
      </c>
      <c r="D79" s="35"/>
      <c r="E79" s="35"/>
      <c r="F79" s="205" t="str">
        <f>F7</f>
        <v>01 - ASR</v>
      </c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35"/>
      <c r="R79" s="36"/>
      <c r="T79" s="128"/>
      <c r="U79" s="128"/>
    </row>
    <row r="80" spans="2:21" s="1" customFormat="1" ht="6.7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22</v>
      </c>
      <c r="D81" s="35"/>
      <c r="E81" s="35"/>
      <c r="F81" s="27" t="str">
        <f>F9</f>
        <v> </v>
      </c>
      <c r="G81" s="35"/>
      <c r="H81" s="35"/>
      <c r="I81" s="35"/>
      <c r="J81" s="35"/>
      <c r="K81" s="29" t="s">
        <v>24</v>
      </c>
      <c r="L81" s="35"/>
      <c r="M81" s="234" t="str">
        <f>IF(O9="","",O9)</f>
        <v>6. 11. 2017</v>
      </c>
      <c r="N81" s="234"/>
      <c r="O81" s="234"/>
      <c r="P81" s="234"/>
      <c r="Q81" s="35"/>
      <c r="R81" s="36"/>
      <c r="T81" s="128"/>
      <c r="U81" s="128"/>
    </row>
    <row r="82" spans="2:21" s="1" customFormat="1" ht="6.7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5">
      <c r="B83" s="34"/>
      <c r="C83" s="29" t="s">
        <v>26</v>
      </c>
      <c r="D83" s="35"/>
      <c r="E83" s="35"/>
      <c r="F83" s="27" t="str">
        <f>E12</f>
        <v> </v>
      </c>
      <c r="G83" s="35"/>
      <c r="H83" s="35"/>
      <c r="I83" s="35"/>
      <c r="J83" s="35"/>
      <c r="K83" s="29" t="s">
        <v>31</v>
      </c>
      <c r="L83" s="35"/>
      <c r="M83" s="189" t="str">
        <f>E18</f>
        <v> </v>
      </c>
      <c r="N83" s="189"/>
      <c r="O83" s="189"/>
      <c r="P83" s="189"/>
      <c r="Q83" s="189"/>
      <c r="R83" s="36"/>
      <c r="T83" s="128"/>
      <c r="U83" s="128"/>
    </row>
    <row r="84" spans="2:21" s="1" customFormat="1" ht="14.25" customHeight="1">
      <c r="B84" s="34"/>
      <c r="C84" s="29" t="s">
        <v>29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33</v>
      </c>
      <c r="L84" s="35"/>
      <c r="M84" s="189" t="str">
        <f>E21</f>
        <v> </v>
      </c>
      <c r="N84" s="189"/>
      <c r="O84" s="189"/>
      <c r="P84" s="189"/>
      <c r="Q84" s="189"/>
      <c r="R84" s="36"/>
      <c r="T84" s="128"/>
      <c r="U84" s="128"/>
    </row>
    <row r="85" spans="2:21" s="1" customFormat="1" ht="9.7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41" t="s">
        <v>114</v>
      </c>
      <c r="D86" s="242"/>
      <c r="E86" s="242"/>
      <c r="F86" s="242"/>
      <c r="G86" s="242"/>
      <c r="H86" s="117"/>
      <c r="I86" s="117"/>
      <c r="J86" s="117"/>
      <c r="K86" s="117"/>
      <c r="L86" s="117"/>
      <c r="M86" s="117"/>
      <c r="N86" s="241" t="s">
        <v>115</v>
      </c>
      <c r="O86" s="242"/>
      <c r="P86" s="242"/>
      <c r="Q86" s="242"/>
      <c r="R86" s="36"/>
      <c r="T86" s="128"/>
      <c r="U86" s="128"/>
    </row>
    <row r="87" spans="2:21" s="1" customFormat="1" ht="9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116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6">
        <f>N138</f>
        <v>0</v>
      </c>
      <c r="O88" s="243"/>
      <c r="P88" s="243"/>
      <c r="Q88" s="243"/>
      <c r="R88" s="36"/>
      <c r="T88" s="128"/>
      <c r="U88" s="128"/>
      <c r="AU88" s="18" t="s">
        <v>117</v>
      </c>
    </row>
    <row r="89" spans="2:21" s="6" customFormat="1" ht="24.75" customHeight="1">
      <c r="B89" s="130"/>
      <c r="C89" s="131"/>
      <c r="D89" s="132" t="s">
        <v>118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44">
        <f>N139</f>
        <v>0</v>
      </c>
      <c r="O89" s="245"/>
      <c r="P89" s="245"/>
      <c r="Q89" s="245"/>
      <c r="R89" s="133"/>
      <c r="T89" s="134"/>
      <c r="U89" s="134"/>
    </row>
    <row r="90" spans="2:21" s="7" customFormat="1" ht="19.5" customHeight="1">
      <c r="B90" s="135"/>
      <c r="C90" s="136"/>
      <c r="D90" s="105" t="s">
        <v>119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22">
        <f>N140</f>
        <v>0</v>
      </c>
      <c r="O90" s="246"/>
      <c r="P90" s="246"/>
      <c r="Q90" s="246"/>
      <c r="R90" s="137"/>
      <c r="T90" s="138"/>
      <c r="U90" s="138"/>
    </row>
    <row r="91" spans="2:21" s="7" customFormat="1" ht="19.5" customHeight="1">
      <c r="B91" s="135"/>
      <c r="C91" s="136"/>
      <c r="D91" s="105" t="s">
        <v>120</v>
      </c>
      <c r="E91" s="136"/>
      <c r="F91" s="136"/>
      <c r="G91" s="136"/>
      <c r="H91" s="136"/>
      <c r="I91" s="136"/>
      <c r="J91" s="136"/>
      <c r="K91" s="136"/>
      <c r="L91" s="136"/>
      <c r="M91" s="136"/>
      <c r="N91" s="222">
        <f>N149</f>
        <v>0</v>
      </c>
      <c r="O91" s="246"/>
      <c r="P91" s="246"/>
      <c r="Q91" s="246"/>
      <c r="R91" s="137"/>
      <c r="T91" s="138"/>
      <c r="U91" s="138"/>
    </row>
    <row r="92" spans="2:21" s="7" customFormat="1" ht="19.5" customHeight="1">
      <c r="B92" s="135"/>
      <c r="C92" s="136"/>
      <c r="D92" s="105" t="s">
        <v>121</v>
      </c>
      <c r="E92" s="136"/>
      <c r="F92" s="136"/>
      <c r="G92" s="136"/>
      <c r="H92" s="136"/>
      <c r="I92" s="136"/>
      <c r="J92" s="136"/>
      <c r="K92" s="136"/>
      <c r="L92" s="136"/>
      <c r="M92" s="136"/>
      <c r="N92" s="222">
        <f>N157</f>
        <v>0</v>
      </c>
      <c r="O92" s="246"/>
      <c r="P92" s="246"/>
      <c r="Q92" s="246"/>
      <c r="R92" s="137"/>
      <c r="T92" s="138"/>
      <c r="U92" s="138"/>
    </row>
    <row r="93" spans="2:21" s="7" customFormat="1" ht="19.5" customHeight="1">
      <c r="B93" s="135"/>
      <c r="C93" s="136"/>
      <c r="D93" s="105" t="s">
        <v>122</v>
      </c>
      <c r="E93" s="136"/>
      <c r="F93" s="136"/>
      <c r="G93" s="136"/>
      <c r="H93" s="136"/>
      <c r="I93" s="136"/>
      <c r="J93" s="136"/>
      <c r="K93" s="136"/>
      <c r="L93" s="136"/>
      <c r="M93" s="136"/>
      <c r="N93" s="222">
        <f>N176</f>
        <v>0</v>
      </c>
      <c r="O93" s="246"/>
      <c r="P93" s="246"/>
      <c r="Q93" s="246"/>
      <c r="R93" s="137"/>
      <c r="T93" s="138"/>
      <c r="U93" s="138"/>
    </row>
    <row r="94" spans="2:21" s="7" customFormat="1" ht="19.5" customHeight="1">
      <c r="B94" s="135"/>
      <c r="C94" s="136"/>
      <c r="D94" s="105" t="s">
        <v>123</v>
      </c>
      <c r="E94" s="136"/>
      <c r="F94" s="136"/>
      <c r="G94" s="136"/>
      <c r="H94" s="136"/>
      <c r="I94" s="136"/>
      <c r="J94" s="136"/>
      <c r="K94" s="136"/>
      <c r="L94" s="136"/>
      <c r="M94" s="136"/>
      <c r="N94" s="222">
        <f>N194</f>
        <v>0</v>
      </c>
      <c r="O94" s="246"/>
      <c r="P94" s="246"/>
      <c r="Q94" s="246"/>
      <c r="R94" s="137"/>
      <c r="T94" s="138"/>
      <c r="U94" s="138"/>
    </row>
    <row r="95" spans="2:21" s="6" customFormat="1" ht="24.75" customHeight="1">
      <c r="B95" s="130"/>
      <c r="C95" s="131"/>
      <c r="D95" s="132" t="s">
        <v>124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44">
        <f>N198</f>
        <v>0</v>
      </c>
      <c r="O95" s="245"/>
      <c r="P95" s="245"/>
      <c r="Q95" s="245"/>
      <c r="R95" s="133"/>
      <c r="T95" s="134"/>
      <c r="U95" s="134"/>
    </row>
    <row r="96" spans="2:21" s="6" customFormat="1" ht="24.75" customHeight="1">
      <c r="B96" s="130"/>
      <c r="C96" s="131"/>
      <c r="D96" s="132" t="s">
        <v>125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44">
        <f>N207</f>
        <v>0</v>
      </c>
      <c r="O96" s="245"/>
      <c r="P96" s="245"/>
      <c r="Q96" s="245"/>
      <c r="R96" s="133"/>
      <c r="T96" s="134"/>
      <c r="U96" s="134"/>
    </row>
    <row r="97" spans="2:21" s="6" customFormat="1" ht="24.75" customHeight="1">
      <c r="B97" s="130"/>
      <c r="C97" s="131"/>
      <c r="D97" s="132" t="s">
        <v>126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44">
        <f>N218</f>
        <v>0</v>
      </c>
      <c r="O97" s="245"/>
      <c r="P97" s="245"/>
      <c r="Q97" s="245"/>
      <c r="R97" s="133"/>
      <c r="T97" s="134"/>
      <c r="U97" s="134"/>
    </row>
    <row r="98" spans="2:21" s="6" customFormat="1" ht="24.75" customHeight="1">
      <c r="B98" s="130"/>
      <c r="C98" s="131"/>
      <c r="D98" s="132" t="s">
        <v>127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44">
        <f>N221</f>
        <v>0</v>
      </c>
      <c r="O98" s="245"/>
      <c r="P98" s="245"/>
      <c r="Q98" s="245"/>
      <c r="R98" s="133"/>
      <c r="T98" s="134"/>
      <c r="U98" s="134"/>
    </row>
    <row r="99" spans="2:21" s="6" customFormat="1" ht="24.75" customHeight="1">
      <c r="B99" s="130"/>
      <c r="C99" s="131"/>
      <c r="D99" s="132" t="s">
        <v>128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44">
        <f>N239</f>
        <v>0</v>
      </c>
      <c r="O99" s="245"/>
      <c r="P99" s="245"/>
      <c r="Q99" s="245"/>
      <c r="R99" s="133"/>
      <c r="T99" s="134"/>
      <c r="U99" s="134"/>
    </row>
    <row r="100" spans="2:21" s="6" customFormat="1" ht="24.75" customHeight="1">
      <c r="B100" s="130"/>
      <c r="C100" s="131"/>
      <c r="D100" s="132" t="s">
        <v>129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244">
        <f>N244</f>
        <v>0</v>
      </c>
      <c r="O100" s="245"/>
      <c r="P100" s="245"/>
      <c r="Q100" s="245"/>
      <c r="R100" s="133"/>
      <c r="T100" s="134"/>
      <c r="U100" s="134"/>
    </row>
    <row r="101" spans="2:21" s="6" customFormat="1" ht="24.75" customHeight="1">
      <c r="B101" s="130"/>
      <c r="C101" s="131"/>
      <c r="D101" s="132" t="s">
        <v>130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244">
        <f>N255</f>
        <v>0</v>
      </c>
      <c r="O101" s="245"/>
      <c r="P101" s="245"/>
      <c r="Q101" s="245"/>
      <c r="R101" s="133"/>
      <c r="T101" s="134"/>
      <c r="U101" s="134"/>
    </row>
    <row r="102" spans="2:21" s="6" customFormat="1" ht="24.75" customHeight="1">
      <c r="B102" s="130"/>
      <c r="C102" s="131"/>
      <c r="D102" s="132" t="s">
        <v>131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244">
        <f>N260</f>
        <v>0</v>
      </c>
      <c r="O102" s="245"/>
      <c r="P102" s="245"/>
      <c r="Q102" s="245"/>
      <c r="R102" s="133"/>
      <c r="T102" s="134"/>
      <c r="U102" s="134"/>
    </row>
    <row r="103" spans="2:21" s="6" customFormat="1" ht="24.75" customHeight="1">
      <c r="B103" s="130"/>
      <c r="C103" s="131"/>
      <c r="D103" s="132" t="s">
        <v>132</v>
      </c>
      <c r="E103" s="131"/>
      <c r="F103" s="131"/>
      <c r="G103" s="131"/>
      <c r="H103" s="131"/>
      <c r="I103" s="131"/>
      <c r="J103" s="131"/>
      <c r="K103" s="131"/>
      <c r="L103" s="131"/>
      <c r="M103" s="131"/>
      <c r="N103" s="244">
        <f>N275</f>
        <v>0</v>
      </c>
      <c r="O103" s="245"/>
      <c r="P103" s="245"/>
      <c r="Q103" s="245"/>
      <c r="R103" s="133"/>
      <c r="T103" s="134"/>
      <c r="U103" s="134"/>
    </row>
    <row r="104" spans="2:21" s="6" customFormat="1" ht="24.75" customHeight="1">
      <c r="B104" s="130"/>
      <c r="C104" s="131"/>
      <c r="D104" s="132" t="s">
        <v>133</v>
      </c>
      <c r="E104" s="131"/>
      <c r="F104" s="131"/>
      <c r="G104" s="131"/>
      <c r="H104" s="131"/>
      <c r="I104" s="131"/>
      <c r="J104" s="131"/>
      <c r="K104" s="131"/>
      <c r="L104" s="131"/>
      <c r="M104" s="131"/>
      <c r="N104" s="244">
        <f>N286</f>
        <v>0</v>
      </c>
      <c r="O104" s="245"/>
      <c r="P104" s="245"/>
      <c r="Q104" s="245"/>
      <c r="R104" s="133"/>
      <c r="T104" s="134"/>
      <c r="U104" s="134"/>
    </row>
    <row r="105" spans="2:21" s="6" customFormat="1" ht="24.75" customHeight="1">
      <c r="B105" s="130"/>
      <c r="C105" s="131"/>
      <c r="D105" s="132" t="s">
        <v>134</v>
      </c>
      <c r="E105" s="131"/>
      <c r="F105" s="131"/>
      <c r="G105" s="131"/>
      <c r="H105" s="131"/>
      <c r="I105" s="131"/>
      <c r="J105" s="131"/>
      <c r="K105" s="131"/>
      <c r="L105" s="131"/>
      <c r="M105" s="131"/>
      <c r="N105" s="244">
        <f>N292</f>
        <v>0</v>
      </c>
      <c r="O105" s="245"/>
      <c r="P105" s="245"/>
      <c r="Q105" s="245"/>
      <c r="R105" s="133"/>
      <c r="T105" s="134"/>
      <c r="U105" s="134"/>
    </row>
    <row r="106" spans="2:21" s="6" customFormat="1" ht="24.75" customHeight="1">
      <c r="B106" s="130"/>
      <c r="C106" s="131"/>
      <c r="D106" s="132" t="s">
        <v>135</v>
      </c>
      <c r="E106" s="131"/>
      <c r="F106" s="131"/>
      <c r="G106" s="131"/>
      <c r="H106" s="131"/>
      <c r="I106" s="131"/>
      <c r="J106" s="131"/>
      <c r="K106" s="131"/>
      <c r="L106" s="131"/>
      <c r="M106" s="131"/>
      <c r="N106" s="244">
        <f>N296</f>
        <v>0</v>
      </c>
      <c r="O106" s="245"/>
      <c r="P106" s="245"/>
      <c r="Q106" s="245"/>
      <c r="R106" s="133"/>
      <c r="T106" s="134"/>
      <c r="U106" s="134"/>
    </row>
    <row r="107" spans="2:21" s="6" customFormat="1" ht="24.75" customHeight="1">
      <c r="B107" s="130"/>
      <c r="C107" s="131"/>
      <c r="D107" s="132" t="s">
        <v>136</v>
      </c>
      <c r="E107" s="131"/>
      <c r="F107" s="131"/>
      <c r="G107" s="131"/>
      <c r="H107" s="131"/>
      <c r="I107" s="131"/>
      <c r="J107" s="131"/>
      <c r="K107" s="131"/>
      <c r="L107" s="131"/>
      <c r="M107" s="131"/>
      <c r="N107" s="244">
        <f>N300</f>
        <v>0</v>
      </c>
      <c r="O107" s="245"/>
      <c r="P107" s="245"/>
      <c r="Q107" s="245"/>
      <c r="R107" s="133"/>
      <c r="T107" s="134"/>
      <c r="U107" s="134"/>
    </row>
    <row r="108" spans="2:21" s="6" customFormat="1" ht="24.75" customHeight="1">
      <c r="B108" s="130"/>
      <c r="C108" s="131"/>
      <c r="D108" s="132" t="s">
        <v>137</v>
      </c>
      <c r="E108" s="131"/>
      <c r="F108" s="131"/>
      <c r="G108" s="131"/>
      <c r="H108" s="131"/>
      <c r="I108" s="131"/>
      <c r="J108" s="131"/>
      <c r="K108" s="131"/>
      <c r="L108" s="131"/>
      <c r="M108" s="131"/>
      <c r="N108" s="244">
        <f>N304</f>
        <v>0</v>
      </c>
      <c r="O108" s="245"/>
      <c r="P108" s="245"/>
      <c r="Q108" s="245"/>
      <c r="R108" s="133"/>
      <c r="T108" s="134"/>
      <c r="U108" s="134"/>
    </row>
    <row r="109" spans="2:21" s="7" customFormat="1" ht="19.5" customHeight="1">
      <c r="B109" s="135"/>
      <c r="C109" s="136"/>
      <c r="D109" s="105" t="s">
        <v>138</v>
      </c>
      <c r="E109" s="136"/>
      <c r="F109" s="136"/>
      <c r="G109" s="136"/>
      <c r="H109" s="136"/>
      <c r="I109" s="136"/>
      <c r="J109" s="136"/>
      <c r="K109" s="136"/>
      <c r="L109" s="136"/>
      <c r="M109" s="136"/>
      <c r="N109" s="222">
        <f>N305</f>
        <v>0</v>
      </c>
      <c r="O109" s="246"/>
      <c r="P109" s="246"/>
      <c r="Q109" s="246"/>
      <c r="R109" s="137"/>
      <c r="T109" s="138"/>
      <c r="U109" s="138"/>
    </row>
    <row r="110" spans="2:21" s="7" customFormat="1" ht="19.5" customHeight="1">
      <c r="B110" s="135"/>
      <c r="C110" s="136"/>
      <c r="D110" s="105" t="s">
        <v>139</v>
      </c>
      <c r="E110" s="136"/>
      <c r="F110" s="136"/>
      <c r="G110" s="136"/>
      <c r="H110" s="136"/>
      <c r="I110" s="136"/>
      <c r="J110" s="136"/>
      <c r="K110" s="136"/>
      <c r="L110" s="136"/>
      <c r="M110" s="136"/>
      <c r="N110" s="222">
        <f>N307</f>
        <v>0</v>
      </c>
      <c r="O110" s="246"/>
      <c r="P110" s="246"/>
      <c r="Q110" s="246"/>
      <c r="R110" s="137"/>
      <c r="T110" s="138"/>
      <c r="U110" s="138"/>
    </row>
    <row r="111" spans="2:21" s="6" customFormat="1" ht="21.75" customHeight="1">
      <c r="B111" s="130"/>
      <c r="C111" s="131"/>
      <c r="D111" s="132" t="s">
        <v>140</v>
      </c>
      <c r="E111" s="131"/>
      <c r="F111" s="131"/>
      <c r="G111" s="131"/>
      <c r="H111" s="131"/>
      <c r="I111" s="131"/>
      <c r="J111" s="131"/>
      <c r="K111" s="131"/>
      <c r="L111" s="131"/>
      <c r="M111" s="131"/>
      <c r="N111" s="247">
        <f>N309</f>
        <v>0</v>
      </c>
      <c r="O111" s="245"/>
      <c r="P111" s="245"/>
      <c r="Q111" s="245"/>
      <c r="R111" s="133"/>
      <c r="T111" s="134"/>
      <c r="U111" s="134"/>
    </row>
    <row r="112" spans="2:21" s="1" customFormat="1" ht="21.7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  <c r="T112" s="128"/>
      <c r="U112" s="128"/>
    </row>
    <row r="113" spans="2:21" s="1" customFormat="1" ht="29.25" customHeight="1">
      <c r="B113" s="34"/>
      <c r="C113" s="129" t="s">
        <v>141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243">
        <f>ROUND(N114+N115+N116+N117+N118+N119,2)</f>
        <v>0</v>
      </c>
      <c r="O113" s="248"/>
      <c r="P113" s="248"/>
      <c r="Q113" s="248"/>
      <c r="R113" s="36"/>
      <c r="T113" s="139"/>
      <c r="U113" s="140" t="s">
        <v>38</v>
      </c>
    </row>
    <row r="114" spans="2:65" s="1" customFormat="1" ht="18" customHeight="1">
      <c r="B114" s="34"/>
      <c r="C114" s="35"/>
      <c r="D114" s="223" t="s">
        <v>142</v>
      </c>
      <c r="E114" s="224"/>
      <c r="F114" s="224"/>
      <c r="G114" s="224"/>
      <c r="H114" s="224"/>
      <c r="I114" s="35"/>
      <c r="J114" s="35"/>
      <c r="K114" s="35"/>
      <c r="L114" s="35"/>
      <c r="M114" s="35"/>
      <c r="N114" s="221">
        <f>ROUND(N88*T114,2)</f>
        <v>0</v>
      </c>
      <c r="O114" s="222"/>
      <c r="P114" s="222"/>
      <c r="Q114" s="222"/>
      <c r="R114" s="36"/>
      <c r="S114" s="141"/>
      <c r="T114" s="142"/>
      <c r="U114" s="143" t="s">
        <v>41</v>
      </c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4" t="s">
        <v>143</v>
      </c>
      <c r="AZ114" s="141"/>
      <c r="BA114" s="141"/>
      <c r="BB114" s="141"/>
      <c r="BC114" s="141"/>
      <c r="BD114" s="141"/>
      <c r="BE114" s="145">
        <f aca="true" t="shared" si="0" ref="BE114:BE119">IF(U114="základná",N114,0)</f>
        <v>0</v>
      </c>
      <c r="BF114" s="145">
        <f aca="true" t="shared" si="1" ref="BF114:BF119">IF(U114="znížená",N114,0)</f>
        <v>0</v>
      </c>
      <c r="BG114" s="145">
        <f aca="true" t="shared" si="2" ref="BG114:BG119">IF(U114="zákl. prenesená",N114,0)</f>
        <v>0</v>
      </c>
      <c r="BH114" s="145">
        <f aca="true" t="shared" si="3" ref="BH114:BH119">IF(U114="zníž. prenesená",N114,0)</f>
        <v>0</v>
      </c>
      <c r="BI114" s="145">
        <f aca="true" t="shared" si="4" ref="BI114:BI119">IF(U114="nulová",N114,0)</f>
        <v>0</v>
      </c>
      <c r="BJ114" s="144" t="s">
        <v>144</v>
      </c>
      <c r="BK114" s="141"/>
      <c r="BL114" s="141"/>
      <c r="BM114" s="141"/>
    </row>
    <row r="115" spans="2:65" s="1" customFormat="1" ht="18" customHeight="1">
      <c r="B115" s="34"/>
      <c r="C115" s="35"/>
      <c r="D115" s="223" t="s">
        <v>145</v>
      </c>
      <c r="E115" s="224"/>
      <c r="F115" s="224"/>
      <c r="G115" s="224"/>
      <c r="H115" s="224"/>
      <c r="I115" s="35"/>
      <c r="J115" s="35"/>
      <c r="K115" s="35"/>
      <c r="L115" s="35"/>
      <c r="M115" s="35"/>
      <c r="N115" s="221">
        <f>ROUND(N88*T115,2)</f>
        <v>0</v>
      </c>
      <c r="O115" s="222"/>
      <c r="P115" s="222"/>
      <c r="Q115" s="222"/>
      <c r="R115" s="36"/>
      <c r="S115" s="141"/>
      <c r="T115" s="142"/>
      <c r="U115" s="143" t="s">
        <v>41</v>
      </c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4" t="s">
        <v>143</v>
      </c>
      <c r="AZ115" s="141"/>
      <c r="BA115" s="141"/>
      <c r="BB115" s="141"/>
      <c r="BC115" s="141"/>
      <c r="BD115" s="141"/>
      <c r="BE115" s="145">
        <f t="shared" si="0"/>
        <v>0</v>
      </c>
      <c r="BF115" s="145">
        <f t="shared" si="1"/>
        <v>0</v>
      </c>
      <c r="BG115" s="145">
        <f t="shared" si="2"/>
        <v>0</v>
      </c>
      <c r="BH115" s="145">
        <f t="shared" si="3"/>
        <v>0</v>
      </c>
      <c r="BI115" s="145">
        <f t="shared" si="4"/>
        <v>0</v>
      </c>
      <c r="BJ115" s="144" t="s">
        <v>144</v>
      </c>
      <c r="BK115" s="141"/>
      <c r="BL115" s="141"/>
      <c r="BM115" s="141"/>
    </row>
    <row r="116" spans="2:65" s="1" customFormat="1" ht="18" customHeight="1">
      <c r="B116" s="34"/>
      <c r="C116" s="35"/>
      <c r="D116" s="223" t="s">
        <v>146</v>
      </c>
      <c r="E116" s="224"/>
      <c r="F116" s="224"/>
      <c r="G116" s="224"/>
      <c r="H116" s="224"/>
      <c r="I116" s="35"/>
      <c r="J116" s="35"/>
      <c r="K116" s="35"/>
      <c r="L116" s="35"/>
      <c r="M116" s="35"/>
      <c r="N116" s="221">
        <f>ROUND(N88*T116,2)</f>
        <v>0</v>
      </c>
      <c r="O116" s="222"/>
      <c r="P116" s="222"/>
      <c r="Q116" s="222"/>
      <c r="R116" s="36"/>
      <c r="S116" s="141"/>
      <c r="T116" s="142"/>
      <c r="U116" s="143" t="s">
        <v>41</v>
      </c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4" t="s">
        <v>143</v>
      </c>
      <c r="AZ116" s="141"/>
      <c r="BA116" s="141"/>
      <c r="BB116" s="141"/>
      <c r="BC116" s="141"/>
      <c r="BD116" s="141"/>
      <c r="BE116" s="145">
        <f t="shared" si="0"/>
        <v>0</v>
      </c>
      <c r="BF116" s="145">
        <f t="shared" si="1"/>
        <v>0</v>
      </c>
      <c r="BG116" s="145">
        <f t="shared" si="2"/>
        <v>0</v>
      </c>
      <c r="BH116" s="145">
        <f t="shared" si="3"/>
        <v>0</v>
      </c>
      <c r="BI116" s="145">
        <f t="shared" si="4"/>
        <v>0</v>
      </c>
      <c r="BJ116" s="144" t="s">
        <v>144</v>
      </c>
      <c r="BK116" s="141"/>
      <c r="BL116" s="141"/>
      <c r="BM116" s="141"/>
    </row>
    <row r="117" spans="2:65" s="1" customFormat="1" ht="18" customHeight="1">
      <c r="B117" s="34"/>
      <c r="C117" s="35"/>
      <c r="D117" s="223" t="s">
        <v>147</v>
      </c>
      <c r="E117" s="224"/>
      <c r="F117" s="224"/>
      <c r="G117" s="224"/>
      <c r="H117" s="224"/>
      <c r="I117" s="35"/>
      <c r="J117" s="35"/>
      <c r="K117" s="35"/>
      <c r="L117" s="35"/>
      <c r="M117" s="35"/>
      <c r="N117" s="221">
        <f>ROUND(N88*T117,2)</f>
        <v>0</v>
      </c>
      <c r="O117" s="222"/>
      <c r="P117" s="222"/>
      <c r="Q117" s="222"/>
      <c r="R117" s="36"/>
      <c r="S117" s="141"/>
      <c r="T117" s="142"/>
      <c r="U117" s="143" t="s">
        <v>41</v>
      </c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4" t="s">
        <v>143</v>
      </c>
      <c r="AZ117" s="141"/>
      <c r="BA117" s="141"/>
      <c r="BB117" s="141"/>
      <c r="BC117" s="141"/>
      <c r="BD117" s="141"/>
      <c r="BE117" s="145">
        <f t="shared" si="0"/>
        <v>0</v>
      </c>
      <c r="BF117" s="145">
        <f t="shared" si="1"/>
        <v>0</v>
      </c>
      <c r="BG117" s="145">
        <f t="shared" si="2"/>
        <v>0</v>
      </c>
      <c r="BH117" s="145">
        <f t="shared" si="3"/>
        <v>0</v>
      </c>
      <c r="BI117" s="145">
        <f t="shared" si="4"/>
        <v>0</v>
      </c>
      <c r="BJ117" s="144" t="s">
        <v>144</v>
      </c>
      <c r="BK117" s="141"/>
      <c r="BL117" s="141"/>
      <c r="BM117" s="141"/>
    </row>
    <row r="118" spans="2:65" s="1" customFormat="1" ht="18" customHeight="1">
      <c r="B118" s="34"/>
      <c r="C118" s="35"/>
      <c r="D118" s="223" t="s">
        <v>148</v>
      </c>
      <c r="E118" s="224"/>
      <c r="F118" s="224"/>
      <c r="G118" s="224"/>
      <c r="H118" s="224"/>
      <c r="I118" s="35"/>
      <c r="J118" s="35"/>
      <c r="K118" s="35"/>
      <c r="L118" s="35"/>
      <c r="M118" s="35"/>
      <c r="N118" s="221">
        <f>ROUND(N88*T118,2)</f>
        <v>0</v>
      </c>
      <c r="O118" s="222"/>
      <c r="P118" s="222"/>
      <c r="Q118" s="222"/>
      <c r="R118" s="36"/>
      <c r="S118" s="141"/>
      <c r="T118" s="142"/>
      <c r="U118" s="143" t="s">
        <v>41</v>
      </c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4" t="s">
        <v>143</v>
      </c>
      <c r="AZ118" s="141"/>
      <c r="BA118" s="141"/>
      <c r="BB118" s="141"/>
      <c r="BC118" s="141"/>
      <c r="BD118" s="141"/>
      <c r="BE118" s="145">
        <f t="shared" si="0"/>
        <v>0</v>
      </c>
      <c r="BF118" s="145">
        <f t="shared" si="1"/>
        <v>0</v>
      </c>
      <c r="BG118" s="145">
        <f t="shared" si="2"/>
        <v>0</v>
      </c>
      <c r="BH118" s="145">
        <f t="shared" si="3"/>
        <v>0</v>
      </c>
      <c r="BI118" s="145">
        <f t="shared" si="4"/>
        <v>0</v>
      </c>
      <c r="BJ118" s="144" t="s">
        <v>144</v>
      </c>
      <c r="BK118" s="141"/>
      <c r="BL118" s="141"/>
      <c r="BM118" s="141"/>
    </row>
    <row r="119" spans="2:65" s="1" customFormat="1" ht="18" customHeight="1">
      <c r="B119" s="34"/>
      <c r="C119" s="35"/>
      <c r="D119" s="105" t="s">
        <v>149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221">
        <f>ROUND(N88*T119,2)</f>
        <v>0</v>
      </c>
      <c r="O119" s="222"/>
      <c r="P119" s="222"/>
      <c r="Q119" s="222"/>
      <c r="R119" s="36"/>
      <c r="S119" s="141"/>
      <c r="T119" s="146"/>
      <c r="U119" s="147" t="s">
        <v>41</v>
      </c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4" t="s">
        <v>150</v>
      </c>
      <c r="AZ119" s="141"/>
      <c r="BA119" s="141"/>
      <c r="BB119" s="141"/>
      <c r="BC119" s="141"/>
      <c r="BD119" s="141"/>
      <c r="BE119" s="145">
        <f t="shared" si="0"/>
        <v>0</v>
      </c>
      <c r="BF119" s="145">
        <f t="shared" si="1"/>
        <v>0</v>
      </c>
      <c r="BG119" s="145">
        <f t="shared" si="2"/>
        <v>0</v>
      </c>
      <c r="BH119" s="145">
        <f t="shared" si="3"/>
        <v>0</v>
      </c>
      <c r="BI119" s="145">
        <f t="shared" si="4"/>
        <v>0</v>
      </c>
      <c r="BJ119" s="144" t="s">
        <v>144</v>
      </c>
      <c r="BK119" s="141"/>
      <c r="BL119" s="141"/>
      <c r="BM119" s="141"/>
    </row>
    <row r="120" spans="2:21" s="1" customFormat="1" ht="13.5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  <c r="T120" s="128"/>
      <c r="U120" s="128"/>
    </row>
    <row r="121" spans="2:21" s="1" customFormat="1" ht="29.25" customHeight="1">
      <c r="B121" s="34"/>
      <c r="C121" s="116" t="s">
        <v>103</v>
      </c>
      <c r="D121" s="117"/>
      <c r="E121" s="117"/>
      <c r="F121" s="117"/>
      <c r="G121" s="117"/>
      <c r="H121" s="117"/>
      <c r="I121" s="117"/>
      <c r="J121" s="117"/>
      <c r="K121" s="117"/>
      <c r="L121" s="227">
        <f>ROUND(SUM(N88+N113),2)</f>
        <v>0</v>
      </c>
      <c r="M121" s="227"/>
      <c r="N121" s="227"/>
      <c r="O121" s="227"/>
      <c r="P121" s="227"/>
      <c r="Q121" s="227"/>
      <c r="R121" s="36"/>
      <c r="T121" s="128"/>
      <c r="U121" s="128"/>
    </row>
    <row r="122" spans="2:21" s="1" customFormat="1" ht="6.75" customHeight="1">
      <c r="B122" s="58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60"/>
      <c r="T122" s="128"/>
      <c r="U122" s="128"/>
    </row>
    <row r="126" spans="2:18" s="1" customFormat="1" ht="6.75" customHeight="1"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3"/>
    </row>
    <row r="127" spans="2:18" s="1" customFormat="1" ht="36.75" customHeight="1">
      <c r="B127" s="34"/>
      <c r="C127" s="185" t="s">
        <v>151</v>
      </c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36"/>
    </row>
    <row r="128" spans="2:18" s="1" customFormat="1" ht="6.75" customHeight="1"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6"/>
    </row>
    <row r="129" spans="2:18" s="1" customFormat="1" ht="30" customHeight="1">
      <c r="B129" s="34"/>
      <c r="C129" s="29" t="s">
        <v>17</v>
      </c>
      <c r="D129" s="35"/>
      <c r="E129" s="35"/>
      <c r="F129" s="230" t="str">
        <f>F6</f>
        <v>MŠ Olšavica</v>
      </c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35"/>
      <c r="R129" s="36"/>
    </row>
    <row r="130" spans="2:18" s="1" customFormat="1" ht="36.75" customHeight="1">
      <c r="B130" s="34"/>
      <c r="C130" s="68" t="s">
        <v>110</v>
      </c>
      <c r="D130" s="35"/>
      <c r="E130" s="35"/>
      <c r="F130" s="205" t="str">
        <f>F7</f>
        <v>01 - ASR</v>
      </c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35"/>
      <c r="R130" s="36"/>
    </row>
    <row r="131" spans="2:18" s="1" customFormat="1" ht="6.75" customHeight="1"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6"/>
    </row>
    <row r="132" spans="2:18" s="1" customFormat="1" ht="18" customHeight="1">
      <c r="B132" s="34"/>
      <c r="C132" s="29" t="s">
        <v>22</v>
      </c>
      <c r="D132" s="35"/>
      <c r="E132" s="35"/>
      <c r="F132" s="27" t="str">
        <f>F9</f>
        <v> </v>
      </c>
      <c r="G132" s="35"/>
      <c r="H132" s="35"/>
      <c r="I132" s="35"/>
      <c r="J132" s="35"/>
      <c r="K132" s="29" t="s">
        <v>24</v>
      </c>
      <c r="L132" s="35"/>
      <c r="M132" s="234" t="str">
        <f>IF(O9="","",O9)</f>
        <v>6. 11. 2017</v>
      </c>
      <c r="N132" s="234"/>
      <c r="O132" s="234"/>
      <c r="P132" s="234"/>
      <c r="Q132" s="35"/>
      <c r="R132" s="36"/>
    </row>
    <row r="133" spans="2:18" s="1" customFormat="1" ht="6.75" customHeight="1"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6"/>
    </row>
    <row r="134" spans="2:18" s="1" customFormat="1" ht="15">
      <c r="B134" s="34"/>
      <c r="C134" s="29" t="s">
        <v>26</v>
      </c>
      <c r="D134" s="35"/>
      <c r="E134" s="35"/>
      <c r="F134" s="27" t="str">
        <f>E12</f>
        <v> </v>
      </c>
      <c r="G134" s="35"/>
      <c r="H134" s="35"/>
      <c r="I134" s="35"/>
      <c r="J134" s="35"/>
      <c r="K134" s="29" t="s">
        <v>31</v>
      </c>
      <c r="L134" s="35"/>
      <c r="M134" s="189" t="str">
        <f>E18</f>
        <v> </v>
      </c>
      <c r="N134" s="189"/>
      <c r="O134" s="189"/>
      <c r="P134" s="189"/>
      <c r="Q134" s="189"/>
      <c r="R134" s="36"/>
    </row>
    <row r="135" spans="2:18" s="1" customFormat="1" ht="14.25" customHeight="1">
      <c r="B135" s="34"/>
      <c r="C135" s="29" t="s">
        <v>29</v>
      </c>
      <c r="D135" s="35"/>
      <c r="E135" s="35"/>
      <c r="F135" s="27" t="str">
        <f>IF(E15="","",E15)</f>
        <v>Vyplň údaj</v>
      </c>
      <c r="G135" s="35"/>
      <c r="H135" s="35"/>
      <c r="I135" s="35"/>
      <c r="J135" s="35"/>
      <c r="K135" s="29" t="s">
        <v>33</v>
      </c>
      <c r="L135" s="35"/>
      <c r="M135" s="189" t="str">
        <f>E21</f>
        <v> </v>
      </c>
      <c r="N135" s="189"/>
      <c r="O135" s="189"/>
      <c r="P135" s="189"/>
      <c r="Q135" s="189"/>
      <c r="R135" s="36"/>
    </row>
    <row r="136" spans="2:18" s="1" customFormat="1" ht="9.75" customHeight="1"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6"/>
    </row>
    <row r="137" spans="2:27" s="8" customFormat="1" ht="29.25" customHeight="1">
      <c r="B137" s="148"/>
      <c r="C137" s="149" t="s">
        <v>152</v>
      </c>
      <c r="D137" s="150" t="s">
        <v>153</v>
      </c>
      <c r="E137" s="150" t="s">
        <v>56</v>
      </c>
      <c r="F137" s="249" t="s">
        <v>154</v>
      </c>
      <c r="G137" s="249"/>
      <c r="H137" s="249"/>
      <c r="I137" s="249"/>
      <c r="J137" s="150" t="s">
        <v>155</v>
      </c>
      <c r="K137" s="150" t="s">
        <v>156</v>
      </c>
      <c r="L137" s="249" t="s">
        <v>157</v>
      </c>
      <c r="M137" s="249"/>
      <c r="N137" s="249" t="s">
        <v>115</v>
      </c>
      <c r="O137" s="249"/>
      <c r="P137" s="249"/>
      <c r="Q137" s="250"/>
      <c r="R137" s="151"/>
      <c r="T137" s="79" t="s">
        <v>158</v>
      </c>
      <c r="U137" s="80" t="s">
        <v>38</v>
      </c>
      <c r="V137" s="80" t="s">
        <v>159</v>
      </c>
      <c r="W137" s="80" t="s">
        <v>160</v>
      </c>
      <c r="X137" s="80" t="s">
        <v>161</v>
      </c>
      <c r="Y137" s="80" t="s">
        <v>162</v>
      </c>
      <c r="Z137" s="80" t="s">
        <v>163</v>
      </c>
      <c r="AA137" s="81" t="s">
        <v>164</v>
      </c>
    </row>
    <row r="138" spans="2:63" s="1" customFormat="1" ht="29.25" customHeight="1">
      <c r="B138" s="34"/>
      <c r="C138" s="83" t="s">
        <v>112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260">
        <f>BK138</f>
        <v>0</v>
      </c>
      <c r="O138" s="261"/>
      <c r="P138" s="261"/>
      <c r="Q138" s="261"/>
      <c r="R138" s="36"/>
      <c r="T138" s="82"/>
      <c r="U138" s="50"/>
      <c r="V138" s="50"/>
      <c r="W138" s="152">
        <f>W139+W198+W207+W218+W221+W239+W244+W255+W260+W275+W286+W292+W296+W300+W304+W309</f>
        <v>0</v>
      </c>
      <c r="X138" s="50"/>
      <c r="Y138" s="152">
        <f>Y139+Y198+Y207+Y218+Y221+Y239+Y244+Y255+Y260+Y275+Y286+Y292+Y296+Y300+Y304+Y309</f>
        <v>0.22383900000000004</v>
      </c>
      <c r="Z138" s="50"/>
      <c r="AA138" s="153">
        <f>AA139+AA198+AA207+AA218+AA221+AA239+AA244+AA255+AA260+AA275+AA286+AA292+AA296+AA300+AA304+AA309</f>
        <v>0</v>
      </c>
      <c r="AT138" s="18" t="s">
        <v>73</v>
      </c>
      <c r="AU138" s="18" t="s">
        <v>117</v>
      </c>
      <c r="BK138" s="154">
        <f>BK139+BK198+BK207+BK218+BK221+BK239+BK244+BK255+BK260+BK275+BK286+BK292+BK296+BK300+BK304+BK309</f>
        <v>0</v>
      </c>
    </row>
    <row r="139" spans="2:63" s="9" customFormat="1" ht="36.75" customHeight="1">
      <c r="B139" s="155"/>
      <c r="C139" s="156"/>
      <c r="D139" s="157" t="s">
        <v>118</v>
      </c>
      <c r="E139" s="157"/>
      <c r="F139" s="157"/>
      <c r="G139" s="157"/>
      <c r="H139" s="157"/>
      <c r="I139" s="157"/>
      <c r="J139" s="157"/>
      <c r="K139" s="157"/>
      <c r="L139" s="157"/>
      <c r="M139" s="157"/>
      <c r="N139" s="247">
        <f>BK139</f>
        <v>0</v>
      </c>
      <c r="O139" s="262"/>
      <c r="P139" s="262"/>
      <c r="Q139" s="262"/>
      <c r="R139" s="158"/>
      <c r="T139" s="159"/>
      <c r="U139" s="156"/>
      <c r="V139" s="156"/>
      <c r="W139" s="160">
        <f>W140+W149+W157+W176+W194</f>
        <v>0</v>
      </c>
      <c r="X139" s="156"/>
      <c r="Y139" s="160">
        <f>Y140+Y149+Y157+Y176+Y194</f>
        <v>0.17546550000000002</v>
      </c>
      <c r="Z139" s="156"/>
      <c r="AA139" s="161">
        <f>AA140+AA149+AA157+AA176+AA194</f>
        <v>0</v>
      </c>
      <c r="AR139" s="162" t="s">
        <v>82</v>
      </c>
      <c r="AT139" s="163" t="s">
        <v>73</v>
      </c>
      <c r="AU139" s="163" t="s">
        <v>74</v>
      </c>
      <c r="AY139" s="162" t="s">
        <v>165</v>
      </c>
      <c r="BK139" s="164">
        <f>BK140+BK149+BK157+BK176+BK194</f>
        <v>0</v>
      </c>
    </row>
    <row r="140" spans="2:63" s="9" customFormat="1" ht="19.5" customHeight="1">
      <c r="B140" s="155"/>
      <c r="C140" s="156"/>
      <c r="D140" s="165" t="s">
        <v>119</v>
      </c>
      <c r="E140" s="165"/>
      <c r="F140" s="165"/>
      <c r="G140" s="165"/>
      <c r="H140" s="165"/>
      <c r="I140" s="165"/>
      <c r="J140" s="165"/>
      <c r="K140" s="165"/>
      <c r="L140" s="165"/>
      <c r="M140" s="165"/>
      <c r="N140" s="263">
        <f>BK140</f>
        <v>0</v>
      </c>
      <c r="O140" s="264"/>
      <c r="P140" s="264"/>
      <c r="Q140" s="264"/>
      <c r="R140" s="158"/>
      <c r="T140" s="159"/>
      <c r="U140" s="156"/>
      <c r="V140" s="156"/>
      <c r="W140" s="160">
        <f>SUM(W141:W148)</f>
        <v>0</v>
      </c>
      <c r="X140" s="156"/>
      <c r="Y140" s="160">
        <f>SUM(Y141:Y148)</f>
        <v>0</v>
      </c>
      <c r="Z140" s="156"/>
      <c r="AA140" s="161">
        <f>SUM(AA141:AA148)</f>
        <v>0</v>
      </c>
      <c r="AR140" s="162" t="s">
        <v>82</v>
      </c>
      <c r="AT140" s="163" t="s">
        <v>73</v>
      </c>
      <c r="AU140" s="163" t="s">
        <v>82</v>
      </c>
      <c r="AY140" s="162" t="s">
        <v>165</v>
      </c>
      <c r="BK140" s="164">
        <f>SUM(BK141:BK148)</f>
        <v>0</v>
      </c>
    </row>
    <row r="141" spans="2:65" s="1" customFormat="1" ht="25.5" customHeight="1">
      <c r="B141" s="34"/>
      <c r="C141" s="166" t="s">
        <v>166</v>
      </c>
      <c r="D141" s="166" t="s">
        <v>167</v>
      </c>
      <c r="E141" s="167" t="s">
        <v>168</v>
      </c>
      <c r="F141" s="251" t="s">
        <v>169</v>
      </c>
      <c r="G141" s="251"/>
      <c r="H141" s="251"/>
      <c r="I141" s="251"/>
      <c r="J141" s="168" t="s">
        <v>170</v>
      </c>
      <c r="K141" s="169">
        <v>1.365</v>
      </c>
      <c r="L141" s="252">
        <v>0</v>
      </c>
      <c r="M141" s="253"/>
      <c r="N141" s="254">
        <f aca="true" t="shared" si="5" ref="N141:N148">ROUND(L141*K141,3)</f>
        <v>0</v>
      </c>
      <c r="O141" s="254"/>
      <c r="P141" s="254"/>
      <c r="Q141" s="254"/>
      <c r="R141" s="36"/>
      <c r="T141" s="171" t="s">
        <v>20</v>
      </c>
      <c r="U141" s="43" t="s">
        <v>41</v>
      </c>
      <c r="V141" s="35"/>
      <c r="W141" s="172">
        <f aca="true" t="shared" si="6" ref="W141:W148">V141*K141</f>
        <v>0</v>
      </c>
      <c r="X141" s="172">
        <v>0</v>
      </c>
      <c r="Y141" s="172">
        <f aca="true" t="shared" si="7" ref="Y141:Y148">X141*K141</f>
        <v>0</v>
      </c>
      <c r="Z141" s="172">
        <v>0</v>
      </c>
      <c r="AA141" s="173">
        <f aca="true" t="shared" si="8" ref="AA141:AA148">Z141*K141</f>
        <v>0</v>
      </c>
      <c r="AR141" s="18" t="s">
        <v>171</v>
      </c>
      <c r="AT141" s="18" t="s">
        <v>167</v>
      </c>
      <c r="AU141" s="18" t="s">
        <v>144</v>
      </c>
      <c r="AY141" s="18" t="s">
        <v>165</v>
      </c>
      <c r="BE141" s="109">
        <f aca="true" t="shared" si="9" ref="BE141:BE148">IF(U141="základná",N141,0)</f>
        <v>0</v>
      </c>
      <c r="BF141" s="109">
        <f aca="true" t="shared" si="10" ref="BF141:BF148">IF(U141="znížená",N141,0)</f>
        <v>0</v>
      </c>
      <c r="BG141" s="109">
        <f aca="true" t="shared" si="11" ref="BG141:BG148">IF(U141="zákl. prenesená",N141,0)</f>
        <v>0</v>
      </c>
      <c r="BH141" s="109">
        <f aca="true" t="shared" si="12" ref="BH141:BH148">IF(U141="zníž. prenesená",N141,0)</f>
        <v>0</v>
      </c>
      <c r="BI141" s="109">
        <f aca="true" t="shared" si="13" ref="BI141:BI148">IF(U141="nulová",N141,0)</f>
        <v>0</v>
      </c>
      <c r="BJ141" s="18" t="s">
        <v>144</v>
      </c>
      <c r="BK141" s="174">
        <f aca="true" t="shared" si="14" ref="BK141:BK148">ROUND(L141*K141,3)</f>
        <v>0</v>
      </c>
      <c r="BL141" s="18" t="s">
        <v>171</v>
      </c>
      <c r="BM141" s="18" t="s">
        <v>172</v>
      </c>
    </row>
    <row r="142" spans="2:65" s="1" customFormat="1" ht="25.5" customHeight="1">
      <c r="B142" s="34"/>
      <c r="C142" s="166" t="s">
        <v>173</v>
      </c>
      <c r="D142" s="166" t="s">
        <v>167</v>
      </c>
      <c r="E142" s="167" t="s">
        <v>174</v>
      </c>
      <c r="F142" s="251" t="s">
        <v>175</v>
      </c>
      <c r="G142" s="251"/>
      <c r="H142" s="251"/>
      <c r="I142" s="251"/>
      <c r="J142" s="168" t="s">
        <v>170</v>
      </c>
      <c r="K142" s="169">
        <v>1.365</v>
      </c>
      <c r="L142" s="252">
        <v>0</v>
      </c>
      <c r="M142" s="253"/>
      <c r="N142" s="254">
        <f t="shared" si="5"/>
        <v>0</v>
      </c>
      <c r="O142" s="254"/>
      <c r="P142" s="254"/>
      <c r="Q142" s="254"/>
      <c r="R142" s="36"/>
      <c r="T142" s="171" t="s">
        <v>20</v>
      </c>
      <c r="U142" s="43" t="s">
        <v>41</v>
      </c>
      <c r="V142" s="35"/>
      <c r="W142" s="172">
        <f t="shared" si="6"/>
        <v>0</v>
      </c>
      <c r="X142" s="172">
        <v>0</v>
      </c>
      <c r="Y142" s="172">
        <f t="shared" si="7"/>
        <v>0</v>
      </c>
      <c r="Z142" s="172">
        <v>0</v>
      </c>
      <c r="AA142" s="173">
        <f t="shared" si="8"/>
        <v>0</v>
      </c>
      <c r="AR142" s="18" t="s">
        <v>171</v>
      </c>
      <c r="AT142" s="18" t="s">
        <v>167</v>
      </c>
      <c r="AU142" s="18" t="s">
        <v>144</v>
      </c>
      <c r="AY142" s="18" t="s">
        <v>165</v>
      </c>
      <c r="BE142" s="109">
        <f t="shared" si="9"/>
        <v>0</v>
      </c>
      <c r="BF142" s="109">
        <f t="shared" si="10"/>
        <v>0</v>
      </c>
      <c r="BG142" s="109">
        <f t="shared" si="11"/>
        <v>0</v>
      </c>
      <c r="BH142" s="109">
        <f t="shared" si="12"/>
        <v>0</v>
      </c>
      <c r="BI142" s="109">
        <f t="shared" si="13"/>
        <v>0</v>
      </c>
      <c r="BJ142" s="18" t="s">
        <v>144</v>
      </c>
      <c r="BK142" s="174">
        <f t="shared" si="14"/>
        <v>0</v>
      </c>
      <c r="BL142" s="18" t="s">
        <v>171</v>
      </c>
      <c r="BM142" s="18" t="s">
        <v>176</v>
      </c>
    </row>
    <row r="143" spans="2:65" s="1" customFormat="1" ht="16.5" customHeight="1">
      <c r="B143" s="34"/>
      <c r="C143" s="166" t="s">
        <v>177</v>
      </c>
      <c r="D143" s="166" t="s">
        <v>167</v>
      </c>
      <c r="E143" s="167" t="s">
        <v>178</v>
      </c>
      <c r="F143" s="251" t="s">
        <v>179</v>
      </c>
      <c r="G143" s="251"/>
      <c r="H143" s="251"/>
      <c r="I143" s="251"/>
      <c r="J143" s="168" t="s">
        <v>180</v>
      </c>
      <c r="K143" s="169">
        <v>3.26</v>
      </c>
      <c r="L143" s="252">
        <v>0</v>
      </c>
      <c r="M143" s="253"/>
      <c r="N143" s="254">
        <f t="shared" si="5"/>
        <v>0</v>
      </c>
      <c r="O143" s="254"/>
      <c r="P143" s="254"/>
      <c r="Q143" s="254"/>
      <c r="R143" s="36"/>
      <c r="T143" s="171" t="s">
        <v>20</v>
      </c>
      <c r="U143" s="43" t="s">
        <v>41</v>
      </c>
      <c r="V143" s="35"/>
      <c r="W143" s="172">
        <f t="shared" si="6"/>
        <v>0</v>
      </c>
      <c r="X143" s="172">
        <v>0</v>
      </c>
      <c r="Y143" s="172">
        <f t="shared" si="7"/>
        <v>0</v>
      </c>
      <c r="Z143" s="172">
        <v>0</v>
      </c>
      <c r="AA143" s="173">
        <f t="shared" si="8"/>
        <v>0</v>
      </c>
      <c r="AR143" s="18" t="s">
        <v>171</v>
      </c>
      <c r="AT143" s="18" t="s">
        <v>167</v>
      </c>
      <c r="AU143" s="18" t="s">
        <v>144</v>
      </c>
      <c r="AY143" s="18" t="s">
        <v>165</v>
      </c>
      <c r="BE143" s="109">
        <f t="shared" si="9"/>
        <v>0</v>
      </c>
      <c r="BF143" s="109">
        <f t="shared" si="10"/>
        <v>0</v>
      </c>
      <c r="BG143" s="109">
        <f t="shared" si="11"/>
        <v>0</v>
      </c>
      <c r="BH143" s="109">
        <f t="shared" si="12"/>
        <v>0</v>
      </c>
      <c r="BI143" s="109">
        <f t="shared" si="13"/>
        <v>0</v>
      </c>
      <c r="BJ143" s="18" t="s">
        <v>144</v>
      </c>
      <c r="BK143" s="174">
        <f t="shared" si="14"/>
        <v>0</v>
      </c>
      <c r="BL143" s="18" t="s">
        <v>171</v>
      </c>
      <c r="BM143" s="18" t="s">
        <v>181</v>
      </c>
    </row>
    <row r="144" spans="2:65" s="1" customFormat="1" ht="16.5" customHeight="1">
      <c r="B144" s="34"/>
      <c r="C144" s="166" t="s">
        <v>182</v>
      </c>
      <c r="D144" s="166" t="s">
        <v>167</v>
      </c>
      <c r="E144" s="167" t="s">
        <v>183</v>
      </c>
      <c r="F144" s="251" t="s">
        <v>184</v>
      </c>
      <c r="G144" s="251"/>
      <c r="H144" s="251"/>
      <c r="I144" s="251"/>
      <c r="J144" s="168" t="s">
        <v>180</v>
      </c>
      <c r="K144" s="169">
        <v>3.26</v>
      </c>
      <c r="L144" s="252">
        <v>0</v>
      </c>
      <c r="M144" s="253"/>
      <c r="N144" s="254">
        <f t="shared" si="5"/>
        <v>0</v>
      </c>
      <c r="O144" s="254"/>
      <c r="P144" s="254"/>
      <c r="Q144" s="254"/>
      <c r="R144" s="36"/>
      <c r="T144" s="171" t="s">
        <v>20</v>
      </c>
      <c r="U144" s="43" t="s">
        <v>41</v>
      </c>
      <c r="V144" s="35"/>
      <c r="W144" s="172">
        <f t="shared" si="6"/>
        <v>0</v>
      </c>
      <c r="X144" s="172">
        <v>0</v>
      </c>
      <c r="Y144" s="172">
        <f t="shared" si="7"/>
        <v>0</v>
      </c>
      <c r="Z144" s="172">
        <v>0</v>
      </c>
      <c r="AA144" s="173">
        <f t="shared" si="8"/>
        <v>0</v>
      </c>
      <c r="AR144" s="18" t="s">
        <v>171</v>
      </c>
      <c r="AT144" s="18" t="s">
        <v>167</v>
      </c>
      <c r="AU144" s="18" t="s">
        <v>144</v>
      </c>
      <c r="AY144" s="18" t="s">
        <v>165</v>
      </c>
      <c r="BE144" s="109">
        <f t="shared" si="9"/>
        <v>0</v>
      </c>
      <c r="BF144" s="109">
        <f t="shared" si="10"/>
        <v>0</v>
      </c>
      <c r="BG144" s="109">
        <f t="shared" si="11"/>
        <v>0</v>
      </c>
      <c r="BH144" s="109">
        <f t="shared" si="12"/>
        <v>0</v>
      </c>
      <c r="BI144" s="109">
        <f t="shared" si="13"/>
        <v>0</v>
      </c>
      <c r="BJ144" s="18" t="s">
        <v>144</v>
      </c>
      <c r="BK144" s="174">
        <f t="shared" si="14"/>
        <v>0</v>
      </c>
      <c r="BL144" s="18" t="s">
        <v>171</v>
      </c>
      <c r="BM144" s="18" t="s">
        <v>10</v>
      </c>
    </row>
    <row r="145" spans="2:65" s="1" customFormat="1" ht="16.5" customHeight="1">
      <c r="B145" s="34"/>
      <c r="C145" s="166" t="s">
        <v>185</v>
      </c>
      <c r="D145" s="166" t="s">
        <v>167</v>
      </c>
      <c r="E145" s="167" t="s">
        <v>186</v>
      </c>
      <c r="F145" s="251" t="s">
        <v>187</v>
      </c>
      <c r="G145" s="251"/>
      <c r="H145" s="251"/>
      <c r="I145" s="251"/>
      <c r="J145" s="168" t="s">
        <v>188</v>
      </c>
      <c r="K145" s="169">
        <v>0.4</v>
      </c>
      <c r="L145" s="252">
        <v>0</v>
      </c>
      <c r="M145" s="253"/>
      <c r="N145" s="254">
        <f t="shared" si="5"/>
        <v>0</v>
      </c>
      <c r="O145" s="254"/>
      <c r="P145" s="254"/>
      <c r="Q145" s="254"/>
      <c r="R145" s="36"/>
      <c r="T145" s="171" t="s">
        <v>20</v>
      </c>
      <c r="U145" s="43" t="s">
        <v>41</v>
      </c>
      <c r="V145" s="35"/>
      <c r="W145" s="172">
        <f t="shared" si="6"/>
        <v>0</v>
      </c>
      <c r="X145" s="172">
        <v>0</v>
      </c>
      <c r="Y145" s="172">
        <f t="shared" si="7"/>
        <v>0</v>
      </c>
      <c r="Z145" s="172">
        <v>0</v>
      </c>
      <c r="AA145" s="173">
        <f t="shared" si="8"/>
        <v>0</v>
      </c>
      <c r="AR145" s="18" t="s">
        <v>171</v>
      </c>
      <c r="AT145" s="18" t="s">
        <v>167</v>
      </c>
      <c r="AU145" s="18" t="s">
        <v>144</v>
      </c>
      <c r="AY145" s="18" t="s">
        <v>165</v>
      </c>
      <c r="BE145" s="109">
        <f t="shared" si="9"/>
        <v>0</v>
      </c>
      <c r="BF145" s="109">
        <f t="shared" si="10"/>
        <v>0</v>
      </c>
      <c r="BG145" s="109">
        <f t="shared" si="11"/>
        <v>0</v>
      </c>
      <c r="BH145" s="109">
        <f t="shared" si="12"/>
        <v>0</v>
      </c>
      <c r="BI145" s="109">
        <f t="shared" si="13"/>
        <v>0</v>
      </c>
      <c r="BJ145" s="18" t="s">
        <v>144</v>
      </c>
      <c r="BK145" s="174">
        <f t="shared" si="14"/>
        <v>0</v>
      </c>
      <c r="BL145" s="18" t="s">
        <v>171</v>
      </c>
      <c r="BM145" s="18" t="s">
        <v>189</v>
      </c>
    </row>
    <row r="146" spans="2:65" s="1" customFormat="1" ht="25.5" customHeight="1">
      <c r="B146" s="34"/>
      <c r="C146" s="166" t="s">
        <v>190</v>
      </c>
      <c r="D146" s="166" t="s">
        <v>167</v>
      </c>
      <c r="E146" s="167" t="s">
        <v>191</v>
      </c>
      <c r="F146" s="251" t="s">
        <v>192</v>
      </c>
      <c r="G146" s="251"/>
      <c r="H146" s="251"/>
      <c r="I146" s="251"/>
      <c r="J146" s="168" t="s">
        <v>170</v>
      </c>
      <c r="K146" s="169">
        <v>1.365</v>
      </c>
      <c r="L146" s="252">
        <v>0</v>
      </c>
      <c r="M146" s="253"/>
      <c r="N146" s="254">
        <f t="shared" si="5"/>
        <v>0</v>
      </c>
      <c r="O146" s="254"/>
      <c r="P146" s="254"/>
      <c r="Q146" s="254"/>
      <c r="R146" s="36"/>
      <c r="T146" s="171" t="s">
        <v>20</v>
      </c>
      <c r="U146" s="43" t="s">
        <v>41</v>
      </c>
      <c r="V146" s="35"/>
      <c r="W146" s="172">
        <f t="shared" si="6"/>
        <v>0</v>
      </c>
      <c r="X146" s="172">
        <v>0</v>
      </c>
      <c r="Y146" s="172">
        <f t="shared" si="7"/>
        <v>0</v>
      </c>
      <c r="Z146" s="172">
        <v>0</v>
      </c>
      <c r="AA146" s="173">
        <f t="shared" si="8"/>
        <v>0</v>
      </c>
      <c r="AR146" s="18" t="s">
        <v>171</v>
      </c>
      <c r="AT146" s="18" t="s">
        <v>167</v>
      </c>
      <c r="AU146" s="18" t="s">
        <v>144</v>
      </c>
      <c r="AY146" s="18" t="s">
        <v>165</v>
      </c>
      <c r="BE146" s="109">
        <f t="shared" si="9"/>
        <v>0</v>
      </c>
      <c r="BF146" s="109">
        <f t="shared" si="10"/>
        <v>0</v>
      </c>
      <c r="BG146" s="109">
        <f t="shared" si="11"/>
        <v>0</v>
      </c>
      <c r="BH146" s="109">
        <f t="shared" si="12"/>
        <v>0</v>
      </c>
      <c r="BI146" s="109">
        <f t="shared" si="13"/>
        <v>0</v>
      </c>
      <c r="BJ146" s="18" t="s">
        <v>144</v>
      </c>
      <c r="BK146" s="174">
        <f t="shared" si="14"/>
        <v>0</v>
      </c>
      <c r="BL146" s="18" t="s">
        <v>171</v>
      </c>
      <c r="BM146" s="18" t="s">
        <v>193</v>
      </c>
    </row>
    <row r="147" spans="2:65" s="1" customFormat="1" ht="25.5" customHeight="1">
      <c r="B147" s="34"/>
      <c r="C147" s="166" t="s">
        <v>194</v>
      </c>
      <c r="D147" s="166" t="s">
        <v>167</v>
      </c>
      <c r="E147" s="167" t="s">
        <v>195</v>
      </c>
      <c r="F147" s="251" t="s">
        <v>196</v>
      </c>
      <c r="G147" s="251"/>
      <c r="H147" s="251"/>
      <c r="I147" s="251"/>
      <c r="J147" s="168" t="s">
        <v>170</v>
      </c>
      <c r="K147" s="169">
        <v>0.313</v>
      </c>
      <c r="L147" s="252">
        <v>0</v>
      </c>
      <c r="M147" s="253"/>
      <c r="N147" s="254">
        <f t="shared" si="5"/>
        <v>0</v>
      </c>
      <c r="O147" s="254"/>
      <c r="P147" s="254"/>
      <c r="Q147" s="254"/>
      <c r="R147" s="36"/>
      <c r="T147" s="171" t="s">
        <v>20</v>
      </c>
      <c r="U147" s="43" t="s">
        <v>41</v>
      </c>
      <c r="V147" s="35"/>
      <c r="W147" s="172">
        <f t="shared" si="6"/>
        <v>0</v>
      </c>
      <c r="X147" s="172">
        <v>0</v>
      </c>
      <c r="Y147" s="172">
        <f t="shared" si="7"/>
        <v>0</v>
      </c>
      <c r="Z147" s="172">
        <v>0</v>
      </c>
      <c r="AA147" s="173">
        <f t="shared" si="8"/>
        <v>0</v>
      </c>
      <c r="AR147" s="18" t="s">
        <v>171</v>
      </c>
      <c r="AT147" s="18" t="s">
        <v>167</v>
      </c>
      <c r="AU147" s="18" t="s">
        <v>144</v>
      </c>
      <c r="AY147" s="18" t="s">
        <v>165</v>
      </c>
      <c r="BE147" s="109">
        <f t="shared" si="9"/>
        <v>0</v>
      </c>
      <c r="BF147" s="109">
        <f t="shared" si="10"/>
        <v>0</v>
      </c>
      <c r="BG147" s="109">
        <f t="shared" si="11"/>
        <v>0</v>
      </c>
      <c r="BH147" s="109">
        <f t="shared" si="12"/>
        <v>0</v>
      </c>
      <c r="BI147" s="109">
        <f t="shared" si="13"/>
        <v>0</v>
      </c>
      <c r="BJ147" s="18" t="s">
        <v>144</v>
      </c>
      <c r="BK147" s="174">
        <f t="shared" si="14"/>
        <v>0</v>
      </c>
      <c r="BL147" s="18" t="s">
        <v>171</v>
      </c>
      <c r="BM147" s="18" t="s">
        <v>197</v>
      </c>
    </row>
    <row r="148" spans="2:65" s="1" customFormat="1" ht="25.5" customHeight="1">
      <c r="B148" s="34"/>
      <c r="C148" s="166" t="s">
        <v>198</v>
      </c>
      <c r="D148" s="166" t="s">
        <v>167</v>
      </c>
      <c r="E148" s="167" t="s">
        <v>199</v>
      </c>
      <c r="F148" s="251" t="s">
        <v>200</v>
      </c>
      <c r="G148" s="251"/>
      <c r="H148" s="251"/>
      <c r="I148" s="251"/>
      <c r="J148" s="168" t="s">
        <v>188</v>
      </c>
      <c r="K148" s="169">
        <v>0.078</v>
      </c>
      <c r="L148" s="252">
        <v>0</v>
      </c>
      <c r="M148" s="253"/>
      <c r="N148" s="254">
        <f t="shared" si="5"/>
        <v>0</v>
      </c>
      <c r="O148" s="254"/>
      <c r="P148" s="254"/>
      <c r="Q148" s="254"/>
      <c r="R148" s="36"/>
      <c r="T148" s="171" t="s">
        <v>20</v>
      </c>
      <c r="U148" s="43" t="s">
        <v>41</v>
      </c>
      <c r="V148" s="35"/>
      <c r="W148" s="172">
        <f t="shared" si="6"/>
        <v>0</v>
      </c>
      <c r="X148" s="172">
        <v>0</v>
      </c>
      <c r="Y148" s="172">
        <f t="shared" si="7"/>
        <v>0</v>
      </c>
      <c r="Z148" s="172">
        <v>0</v>
      </c>
      <c r="AA148" s="173">
        <f t="shared" si="8"/>
        <v>0</v>
      </c>
      <c r="AR148" s="18" t="s">
        <v>171</v>
      </c>
      <c r="AT148" s="18" t="s">
        <v>167</v>
      </c>
      <c r="AU148" s="18" t="s">
        <v>144</v>
      </c>
      <c r="AY148" s="18" t="s">
        <v>165</v>
      </c>
      <c r="BE148" s="109">
        <f t="shared" si="9"/>
        <v>0</v>
      </c>
      <c r="BF148" s="109">
        <f t="shared" si="10"/>
        <v>0</v>
      </c>
      <c r="BG148" s="109">
        <f t="shared" si="11"/>
        <v>0</v>
      </c>
      <c r="BH148" s="109">
        <f t="shared" si="12"/>
        <v>0</v>
      </c>
      <c r="BI148" s="109">
        <f t="shared" si="13"/>
        <v>0</v>
      </c>
      <c r="BJ148" s="18" t="s">
        <v>144</v>
      </c>
      <c r="BK148" s="174">
        <f t="shared" si="14"/>
        <v>0</v>
      </c>
      <c r="BL148" s="18" t="s">
        <v>171</v>
      </c>
      <c r="BM148" s="18" t="s">
        <v>201</v>
      </c>
    </row>
    <row r="149" spans="2:63" s="9" customFormat="1" ht="29.25" customHeight="1">
      <c r="B149" s="155"/>
      <c r="C149" s="156"/>
      <c r="D149" s="165" t="s">
        <v>120</v>
      </c>
      <c r="E149" s="165"/>
      <c r="F149" s="165"/>
      <c r="G149" s="165"/>
      <c r="H149" s="165"/>
      <c r="I149" s="165"/>
      <c r="J149" s="165"/>
      <c r="K149" s="165"/>
      <c r="L149" s="165"/>
      <c r="M149" s="165"/>
      <c r="N149" s="265">
        <f>BK149</f>
        <v>0</v>
      </c>
      <c r="O149" s="266"/>
      <c r="P149" s="266"/>
      <c r="Q149" s="266"/>
      <c r="R149" s="158"/>
      <c r="T149" s="159"/>
      <c r="U149" s="156"/>
      <c r="V149" s="156"/>
      <c r="W149" s="160">
        <f>SUM(W150:W156)</f>
        <v>0</v>
      </c>
      <c r="X149" s="156"/>
      <c r="Y149" s="160">
        <f>SUM(Y150:Y156)</f>
        <v>0</v>
      </c>
      <c r="Z149" s="156"/>
      <c r="AA149" s="161">
        <f>SUM(AA150:AA156)</f>
        <v>0</v>
      </c>
      <c r="AR149" s="162" t="s">
        <v>82</v>
      </c>
      <c r="AT149" s="163" t="s">
        <v>73</v>
      </c>
      <c r="AU149" s="163" t="s">
        <v>82</v>
      </c>
      <c r="AY149" s="162" t="s">
        <v>165</v>
      </c>
      <c r="BK149" s="164">
        <f>SUM(BK150:BK156)</f>
        <v>0</v>
      </c>
    </row>
    <row r="150" spans="2:65" s="1" customFormat="1" ht="25.5" customHeight="1">
      <c r="B150" s="34"/>
      <c r="C150" s="166" t="s">
        <v>172</v>
      </c>
      <c r="D150" s="166" t="s">
        <v>167</v>
      </c>
      <c r="E150" s="167" t="s">
        <v>202</v>
      </c>
      <c r="F150" s="251" t="s">
        <v>203</v>
      </c>
      <c r="G150" s="251"/>
      <c r="H150" s="251"/>
      <c r="I150" s="251"/>
      <c r="J150" s="168" t="s">
        <v>170</v>
      </c>
      <c r="K150" s="169">
        <v>4.181</v>
      </c>
      <c r="L150" s="252">
        <v>0</v>
      </c>
      <c r="M150" s="253"/>
      <c r="N150" s="254">
        <f aca="true" t="shared" si="15" ref="N150:N156">ROUND(L150*K150,3)</f>
        <v>0</v>
      </c>
      <c r="O150" s="254"/>
      <c r="P150" s="254"/>
      <c r="Q150" s="254"/>
      <c r="R150" s="36"/>
      <c r="T150" s="171" t="s">
        <v>20</v>
      </c>
      <c r="U150" s="43" t="s">
        <v>41</v>
      </c>
      <c r="V150" s="35"/>
      <c r="W150" s="172">
        <f aca="true" t="shared" si="16" ref="W150:W156">V150*K150</f>
        <v>0</v>
      </c>
      <c r="X150" s="172">
        <v>0</v>
      </c>
      <c r="Y150" s="172">
        <f aca="true" t="shared" si="17" ref="Y150:Y156">X150*K150</f>
        <v>0</v>
      </c>
      <c r="Z150" s="172">
        <v>0</v>
      </c>
      <c r="AA150" s="173">
        <f aca="true" t="shared" si="18" ref="AA150:AA156">Z150*K150</f>
        <v>0</v>
      </c>
      <c r="AR150" s="18" t="s">
        <v>171</v>
      </c>
      <c r="AT150" s="18" t="s">
        <v>167</v>
      </c>
      <c r="AU150" s="18" t="s">
        <v>144</v>
      </c>
      <c r="AY150" s="18" t="s">
        <v>165</v>
      </c>
      <c r="BE150" s="109">
        <f aca="true" t="shared" si="19" ref="BE150:BE156">IF(U150="základná",N150,0)</f>
        <v>0</v>
      </c>
      <c r="BF150" s="109">
        <f aca="true" t="shared" si="20" ref="BF150:BF156">IF(U150="znížená",N150,0)</f>
        <v>0</v>
      </c>
      <c r="BG150" s="109">
        <f aca="true" t="shared" si="21" ref="BG150:BG156">IF(U150="zákl. prenesená",N150,0)</f>
        <v>0</v>
      </c>
      <c r="BH150" s="109">
        <f aca="true" t="shared" si="22" ref="BH150:BH156">IF(U150="zníž. prenesená",N150,0)</f>
        <v>0</v>
      </c>
      <c r="BI150" s="109">
        <f aca="true" t="shared" si="23" ref="BI150:BI156">IF(U150="nulová",N150,0)</f>
        <v>0</v>
      </c>
      <c r="BJ150" s="18" t="s">
        <v>144</v>
      </c>
      <c r="BK150" s="174">
        <f aca="true" t="shared" si="24" ref="BK150:BK156">ROUND(L150*K150,3)</f>
        <v>0</v>
      </c>
      <c r="BL150" s="18" t="s">
        <v>171</v>
      </c>
      <c r="BM150" s="18" t="s">
        <v>204</v>
      </c>
    </row>
    <row r="151" spans="2:65" s="1" customFormat="1" ht="25.5" customHeight="1">
      <c r="B151" s="34"/>
      <c r="C151" s="166" t="s">
        <v>205</v>
      </c>
      <c r="D151" s="166" t="s">
        <v>167</v>
      </c>
      <c r="E151" s="167" t="s">
        <v>206</v>
      </c>
      <c r="F151" s="251" t="s">
        <v>207</v>
      </c>
      <c r="G151" s="251"/>
      <c r="H151" s="251"/>
      <c r="I151" s="251"/>
      <c r="J151" s="168" t="s">
        <v>170</v>
      </c>
      <c r="K151" s="169">
        <v>0.403</v>
      </c>
      <c r="L151" s="252">
        <v>0</v>
      </c>
      <c r="M151" s="253"/>
      <c r="N151" s="254">
        <f t="shared" si="15"/>
        <v>0</v>
      </c>
      <c r="O151" s="254"/>
      <c r="P151" s="254"/>
      <c r="Q151" s="254"/>
      <c r="R151" s="36"/>
      <c r="T151" s="171" t="s">
        <v>20</v>
      </c>
      <c r="U151" s="43" t="s">
        <v>41</v>
      </c>
      <c r="V151" s="35"/>
      <c r="W151" s="172">
        <f t="shared" si="16"/>
        <v>0</v>
      </c>
      <c r="X151" s="172">
        <v>0</v>
      </c>
      <c r="Y151" s="172">
        <f t="shared" si="17"/>
        <v>0</v>
      </c>
      <c r="Z151" s="172">
        <v>0</v>
      </c>
      <c r="AA151" s="173">
        <f t="shared" si="18"/>
        <v>0</v>
      </c>
      <c r="AR151" s="18" t="s">
        <v>171</v>
      </c>
      <c r="AT151" s="18" t="s">
        <v>167</v>
      </c>
      <c r="AU151" s="18" t="s">
        <v>144</v>
      </c>
      <c r="AY151" s="18" t="s">
        <v>165</v>
      </c>
      <c r="BE151" s="109">
        <f t="shared" si="19"/>
        <v>0</v>
      </c>
      <c r="BF151" s="109">
        <f t="shared" si="20"/>
        <v>0</v>
      </c>
      <c r="BG151" s="109">
        <f t="shared" si="21"/>
        <v>0</v>
      </c>
      <c r="BH151" s="109">
        <f t="shared" si="22"/>
        <v>0</v>
      </c>
      <c r="BI151" s="109">
        <f t="shared" si="23"/>
        <v>0</v>
      </c>
      <c r="BJ151" s="18" t="s">
        <v>144</v>
      </c>
      <c r="BK151" s="174">
        <f t="shared" si="24"/>
        <v>0</v>
      </c>
      <c r="BL151" s="18" t="s">
        <v>171</v>
      </c>
      <c r="BM151" s="18" t="s">
        <v>208</v>
      </c>
    </row>
    <row r="152" spans="2:65" s="1" customFormat="1" ht="25.5" customHeight="1">
      <c r="B152" s="34"/>
      <c r="C152" s="166" t="s">
        <v>176</v>
      </c>
      <c r="D152" s="166" t="s">
        <v>167</v>
      </c>
      <c r="E152" s="167" t="s">
        <v>209</v>
      </c>
      <c r="F152" s="251" t="s">
        <v>210</v>
      </c>
      <c r="G152" s="251"/>
      <c r="H152" s="251"/>
      <c r="I152" s="251"/>
      <c r="J152" s="168" t="s">
        <v>180</v>
      </c>
      <c r="K152" s="169">
        <v>4.8</v>
      </c>
      <c r="L152" s="252">
        <v>0</v>
      </c>
      <c r="M152" s="253"/>
      <c r="N152" s="254">
        <f t="shared" si="15"/>
        <v>0</v>
      </c>
      <c r="O152" s="254"/>
      <c r="P152" s="254"/>
      <c r="Q152" s="254"/>
      <c r="R152" s="36"/>
      <c r="T152" s="171" t="s">
        <v>20</v>
      </c>
      <c r="U152" s="43" t="s">
        <v>41</v>
      </c>
      <c r="V152" s="35"/>
      <c r="W152" s="172">
        <f t="shared" si="16"/>
        <v>0</v>
      </c>
      <c r="X152" s="172">
        <v>0</v>
      </c>
      <c r="Y152" s="172">
        <f t="shared" si="17"/>
        <v>0</v>
      </c>
      <c r="Z152" s="172">
        <v>0</v>
      </c>
      <c r="AA152" s="173">
        <f t="shared" si="18"/>
        <v>0</v>
      </c>
      <c r="AR152" s="18" t="s">
        <v>171</v>
      </c>
      <c r="AT152" s="18" t="s">
        <v>167</v>
      </c>
      <c r="AU152" s="18" t="s">
        <v>144</v>
      </c>
      <c r="AY152" s="18" t="s">
        <v>165</v>
      </c>
      <c r="BE152" s="109">
        <f t="shared" si="19"/>
        <v>0</v>
      </c>
      <c r="BF152" s="109">
        <f t="shared" si="20"/>
        <v>0</v>
      </c>
      <c r="BG152" s="109">
        <f t="shared" si="21"/>
        <v>0</v>
      </c>
      <c r="BH152" s="109">
        <f t="shared" si="22"/>
        <v>0</v>
      </c>
      <c r="BI152" s="109">
        <f t="shared" si="23"/>
        <v>0</v>
      </c>
      <c r="BJ152" s="18" t="s">
        <v>144</v>
      </c>
      <c r="BK152" s="174">
        <f t="shared" si="24"/>
        <v>0</v>
      </c>
      <c r="BL152" s="18" t="s">
        <v>171</v>
      </c>
      <c r="BM152" s="18" t="s">
        <v>211</v>
      </c>
    </row>
    <row r="153" spans="2:65" s="1" customFormat="1" ht="25.5" customHeight="1">
      <c r="B153" s="34"/>
      <c r="C153" s="166" t="s">
        <v>212</v>
      </c>
      <c r="D153" s="166" t="s">
        <v>167</v>
      </c>
      <c r="E153" s="167" t="s">
        <v>213</v>
      </c>
      <c r="F153" s="251" t="s">
        <v>214</v>
      </c>
      <c r="G153" s="251"/>
      <c r="H153" s="251"/>
      <c r="I153" s="251"/>
      <c r="J153" s="168" t="s">
        <v>180</v>
      </c>
      <c r="K153" s="169">
        <v>4.158</v>
      </c>
      <c r="L153" s="252">
        <v>0</v>
      </c>
      <c r="M153" s="253"/>
      <c r="N153" s="254">
        <f t="shared" si="15"/>
        <v>0</v>
      </c>
      <c r="O153" s="254"/>
      <c r="P153" s="254"/>
      <c r="Q153" s="254"/>
      <c r="R153" s="36"/>
      <c r="T153" s="171" t="s">
        <v>20</v>
      </c>
      <c r="U153" s="43" t="s">
        <v>41</v>
      </c>
      <c r="V153" s="35"/>
      <c r="W153" s="172">
        <f t="shared" si="16"/>
        <v>0</v>
      </c>
      <c r="X153" s="172">
        <v>0</v>
      </c>
      <c r="Y153" s="172">
        <f t="shared" si="17"/>
        <v>0</v>
      </c>
      <c r="Z153" s="172">
        <v>0</v>
      </c>
      <c r="AA153" s="173">
        <f t="shared" si="18"/>
        <v>0</v>
      </c>
      <c r="AR153" s="18" t="s">
        <v>171</v>
      </c>
      <c r="AT153" s="18" t="s">
        <v>167</v>
      </c>
      <c r="AU153" s="18" t="s">
        <v>144</v>
      </c>
      <c r="AY153" s="18" t="s">
        <v>165</v>
      </c>
      <c r="BE153" s="109">
        <f t="shared" si="19"/>
        <v>0</v>
      </c>
      <c r="BF153" s="109">
        <f t="shared" si="20"/>
        <v>0</v>
      </c>
      <c r="BG153" s="109">
        <f t="shared" si="21"/>
        <v>0</v>
      </c>
      <c r="BH153" s="109">
        <f t="shared" si="22"/>
        <v>0</v>
      </c>
      <c r="BI153" s="109">
        <f t="shared" si="23"/>
        <v>0</v>
      </c>
      <c r="BJ153" s="18" t="s">
        <v>144</v>
      </c>
      <c r="BK153" s="174">
        <f t="shared" si="24"/>
        <v>0</v>
      </c>
      <c r="BL153" s="18" t="s">
        <v>171</v>
      </c>
      <c r="BM153" s="18" t="s">
        <v>215</v>
      </c>
    </row>
    <row r="154" spans="2:65" s="1" customFormat="1" ht="25.5" customHeight="1">
      <c r="B154" s="34"/>
      <c r="C154" s="166" t="s">
        <v>181</v>
      </c>
      <c r="D154" s="166" t="s">
        <v>167</v>
      </c>
      <c r="E154" s="167" t="s">
        <v>216</v>
      </c>
      <c r="F154" s="251" t="s">
        <v>217</v>
      </c>
      <c r="G154" s="251"/>
      <c r="H154" s="251"/>
      <c r="I154" s="251"/>
      <c r="J154" s="168" t="s">
        <v>180</v>
      </c>
      <c r="K154" s="169">
        <v>7.794</v>
      </c>
      <c r="L154" s="252">
        <v>0</v>
      </c>
      <c r="M154" s="253"/>
      <c r="N154" s="254">
        <f t="shared" si="15"/>
        <v>0</v>
      </c>
      <c r="O154" s="254"/>
      <c r="P154" s="254"/>
      <c r="Q154" s="254"/>
      <c r="R154" s="36"/>
      <c r="T154" s="171" t="s">
        <v>20</v>
      </c>
      <c r="U154" s="43" t="s">
        <v>41</v>
      </c>
      <c r="V154" s="35"/>
      <c r="W154" s="172">
        <f t="shared" si="16"/>
        <v>0</v>
      </c>
      <c r="X154" s="172">
        <v>0</v>
      </c>
      <c r="Y154" s="172">
        <f t="shared" si="17"/>
        <v>0</v>
      </c>
      <c r="Z154" s="172">
        <v>0</v>
      </c>
      <c r="AA154" s="173">
        <f t="shared" si="18"/>
        <v>0</v>
      </c>
      <c r="AR154" s="18" t="s">
        <v>171</v>
      </c>
      <c r="AT154" s="18" t="s">
        <v>167</v>
      </c>
      <c r="AU154" s="18" t="s">
        <v>144</v>
      </c>
      <c r="AY154" s="18" t="s">
        <v>165</v>
      </c>
      <c r="BE154" s="109">
        <f t="shared" si="19"/>
        <v>0</v>
      </c>
      <c r="BF154" s="109">
        <f t="shared" si="20"/>
        <v>0</v>
      </c>
      <c r="BG154" s="109">
        <f t="shared" si="21"/>
        <v>0</v>
      </c>
      <c r="BH154" s="109">
        <f t="shared" si="22"/>
        <v>0</v>
      </c>
      <c r="BI154" s="109">
        <f t="shared" si="23"/>
        <v>0</v>
      </c>
      <c r="BJ154" s="18" t="s">
        <v>144</v>
      </c>
      <c r="BK154" s="174">
        <f t="shared" si="24"/>
        <v>0</v>
      </c>
      <c r="BL154" s="18" t="s">
        <v>171</v>
      </c>
      <c r="BM154" s="18" t="s">
        <v>218</v>
      </c>
    </row>
    <row r="155" spans="2:65" s="1" customFormat="1" ht="16.5" customHeight="1">
      <c r="B155" s="34"/>
      <c r="C155" s="166" t="s">
        <v>219</v>
      </c>
      <c r="D155" s="166" t="s">
        <v>167</v>
      </c>
      <c r="E155" s="167" t="s">
        <v>220</v>
      </c>
      <c r="F155" s="251" t="s">
        <v>221</v>
      </c>
      <c r="G155" s="251"/>
      <c r="H155" s="251"/>
      <c r="I155" s="251"/>
      <c r="J155" s="168" t="s">
        <v>222</v>
      </c>
      <c r="K155" s="169">
        <v>3.9</v>
      </c>
      <c r="L155" s="252">
        <v>0</v>
      </c>
      <c r="M155" s="253"/>
      <c r="N155" s="254">
        <f t="shared" si="15"/>
        <v>0</v>
      </c>
      <c r="O155" s="254"/>
      <c r="P155" s="254"/>
      <c r="Q155" s="254"/>
      <c r="R155" s="36"/>
      <c r="T155" s="171" t="s">
        <v>20</v>
      </c>
      <c r="U155" s="43" t="s">
        <v>41</v>
      </c>
      <c r="V155" s="35"/>
      <c r="W155" s="172">
        <f t="shared" si="16"/>
        <v>0</v>
      </c>
      <c r="X155" s="172">
        <v>0</v>
      </c>
      <c r="Y155" s="172">
        <f t="shared" si="17"/>
        <v>0</v>
      </c>
      <c r="Z155" s="172">
        <v>0</v>
      </c>
      <c r="AA155" s="173">
        <f t="shared" si="18"/>
        <v>0</v>
      </c>
      <c r="AR155" s="18" t="s">
        <v>171</v>
      </c>
      <c r="AT155" s="18" t="s">
        <v>167</v>
      </c>
      <c r="AU155" s="18" t="s">
        <v>144</v>
      </c>
      <c r="AY155" s="18" t="s">
        <v>165</v>
      </c>
      <c r="BE155" s="109">
        <f t="shared" si="19"/>
        <v>0</v>
      </c>
      <c r="BF155" s="109">
        <f t="shared" si="20"/>
        <v>0</v>
      </c>
      <c r="BG155" s="109">
        <f t="shared" si="21"/>
        <v>0</v>
      </c>
      <c r="BH155" s="109">
        <f t="shared" si="22"/>
        <v>0</v>
      </c>
      <c r="BI155" s="109">
        <f t="shared" si="23"/>
        <v>0</v>
      </c>
      <c r="BJ155" s="18" t="s">
        <v>144</v>
      </c>
      <c r="BK155" s="174">
        <f t="shared" si="24"/>
        <v>0</v>
      </c>
      <c r="BL155" s="18" t="s">
        <v>171</v>
      </c>
      <c r="BM155" s="18" t="s">
        <v>223</v>
      </c>
    </row>
    <row r="156" spans="2:65" s="1" customFormat="1" ht="16.5" customHeight="1">
      <c r="B156" s="34"/>
      <c r="C156" s="175" t="s">
        <v>10</v>
      </c>
      <c r="D156" s="175" t="s">
        <v>224</v>
      </c>
      <c r="E156" s="176" t="s">
        <v>225</v>
      </c>
      <c r="F156" s="255" t="s">
        <v>226</v>
      </c>
      <c r="G156" s="255"/>
      <c r="H156" s="255"/>
      <c r="I156" s="255"/>
      <c r="J156" s="177" t="s">
        <v>227</v>
      </c>
      <c r="K156" s="178">
        <v>238</v>
      </c>
      <c r="L156" s="256">
        <v>0</v>
      </c>
      <c r="M156" s="257"/>
      <c r="N156" s="258">
        <f t="shared" si="15"/>
        <v>0</v>
      </c>
      <c r="O156" s="254"/>
      <c r="P156" s="254"/>
      <c r="Q156" s="254"/>
      <c r="R156" s="36"/>
      <c r="T156" s="171" t="s">
        <v>20</v>
      </c>
      <c r="U156" s="43" t="s">
        <v>41</v>
      </c>
      <c r="V156" s="35"/>
      <c r="W156" s="172">
        <f t="shared" si="16"/>
        <v>0</v>
      </c>
      <c r="X156" s="172">
        <v>0</v>
      </c>
      <c r="Y156" s="172">
        <f t="shared" si="17"/>
        <v>0</v>
      </c>
      <c r="Z156" s="172">
        <v>0</v>
      </c>
      <c r="AA156" s="173">
        <f t="shared" si="18"/>
        <v>0</v>
      </c>
      <c r="AR156" s="18" t="s">
        <v>177</v>
      </c>
      <c r="AT156" s="18" t="s">
        <v>224</v>
      </c>
      <c r="AU156" s="18" t="s">
        <v>144</v>
      </c>
      <c r="AY156" s="18" t="s">
        <v>165</v>
      </c>
      <c r="BE156" s="109">
        <f t="shared" si="19"/>
        <v>0</v>
      </c>
      <c r="BF156" s="109">
        <f t="shared" si="20"/>
        <v>0</v>
      </c>
      <c r="BG156" s="109">
        <f t="shared" si="21"/>
        <v>0</v>
      </c>
      <c r="BH156" s="109">
        <f t="shared" si="22"/>
        <v>0</v>
      </c>
      <c r="BI156" s="109">
        <f t="shared" si="23"/>
        <v>0</v>
      </c>
      <c r="BJ156" s="18" t="s">
        <v>144</v>
      </c>
      <c r="BK156" s="174">
        <f t="shared" si="24"/>
        <v>0</v>
      </c>
      <c r="BL156" s="18" t="s">
        <v>171</v>
      </c>
      <c r="BM156" s="18" t="s">
        <v>228</v>
      </c>
    </row>
    <row r="157" spans="2:63" s="9" customFormat="1" ht="29.25" customHeight="1">
      <c r="B157" s="155"/>
      <c r="C157" s="156"/>
      <c r="D157" s="165" t="s">
        <v>121</v>
      </c>
      <c r="E157" s="165"/>
      <c r="F157" s="165"/>
      <c r="G157" s="165"/>
      <c r="H157" s="165"/>
      <c r="I157" s="165"/>
      <c r="J157" s="165"/>
      <c r="K157" s="165"/>
      <c r="L157" s="165"/>
      <c r="M157" s="165"/>
      <c r="N157" s="265">
        <f>BK157</f>
        <v>0</v>
      </c>
      <c r="O157" s="266"/>
      <c r="P157" s="266"/>
      <c r="Q157" s="266"/>
      <c r="R157" s="158"/>
      <c r="T157" s="159"/>
      <c r="U157" s="156"/>
      <c r="V157" s="156"/>
      <c r="W157" s="160">
        <f>SUM(W158:W175)</f>
        <v>0</v>
      </c>
      <c r="X157" s="156"/>
      <c r="Y157" s="160">
        <f>SUM(Y158:Y175)</f>
        <v>0</v>
      </c>
      <c r="Z157" s="156"/>
      <c r="AA157" s="161">
        <f>SUM(AA158:AA175)</f>
        <v>0</v>
      </c>
      <c r="AR157" s="162" t="s">
        <v>82</v>
      </c>
      <c r="AT157" s="163" t="s">
        <v>73</v>
      </c>
      <c r="AU157" s="163" t="s">
        <v>82</v>
      </c>
      <c r="AY157" s="162" t="s">
        <v>165</v>
      </c>
      <c r="BK157" s="164">
        <f>SUM(BK158:BK175)</f>
        <v>0</v>
      </c>
    </row>
    <row r="158" spans="2:65" s="1" customFormat="1" ht="25.5" customHeight="1">
      <c r="B158" s="34"/>
      <c r="C158" s="166" t="s">
        <v>229</v>
      </c>
      <c r="D158" s="166" t="s">
        <v>167</v>
      </c>
      <c r="E158" s="167" t="s">
        <v>230</v>
      </c>
      <c r="F158" s="251" t="s">
        <v>231</v>
      </c>
      <c r="G158" s="251"/>
      <c r="H158" s="251"/>
      <c r="I158" s="251"/>
      <c r="J158" s="168" t="s">
        <v>170</v>
      </c>
      <c r="K158" s="169">
        <v>6.5</v>
      </c>
      <c r="L158" s="252">
        <v>0</v>
      </c>
      <c r="M158" s="253"/>
      <c r="N158" s="254">
        <f aca="true" t="shared" si="25" ref="N158:N175">ROUND(L158*K158,3)</f>
        <v>0</v>
      </c>
      <c r="O158" s="254"/>
      <c r="P158" s="254"/>
      <c r="Q158" s="254"/>
      <c r="R158" s="36"/>
      <c r="T158" s="171" t="s">
        <v>20</v>
      </c>
      <c r="U158" s="43" t="s">
        <v>41</v>
      </c>
      <c r="V158" s="35"/>
      <c r="W158" s="172">
        <f aca="true" t="shared" si="26" ref="W158:W175">V158*K158</f>
        <v>0</v>
      </c>
      <c r="X158" s="172">
        <v>0</v>
      </c>
      <c r="Y158" s="172">
        <f aca="true" t="shared" si="27" ref="Y158:Y175">X158*K158</f>
        <v>0</v>
      </c>
      <c r="Z158" s="172">
        <v>0</v>
      </c>
      <c r="AA158" s="173">
        <f aca="true" t="shared" si="28" ref="AA158:AA175">Z158*K158</f>
        <v>0</v>
      </c>
      <c r="AR158" s="18" t="s">
        <v>171</v>
      </c>
      <c r="AT158" s="18" t="s">
        <v>167</v>
      </c>
      <c r="AU158" s="18" t="s">
        <v>144</v>
      </c>
      <c r="AY158" s="18" t="s">
        <v>165</v>
      </c>
      <c r="BE158" s="109">
        <f aca="true" t="shared" si="29" ref="BE158:BE175">IF(U158="základná",N158,0)</f>
        <v>0</v>
      </c>
      <c r="BF158" s="109">
        <f aca="true" t="shared" si="30" ref="BF158:BF175">IF(U158="znížená",N158,0)</f>
        <v>0</v>
      </c>
      <c r="BG158" s="109">
        <f aca="true" t="shared" si="31" ref="BG158:BG175">IF(U158="zákl. prenesená",N158,0)</f>
        <v>0</v>
      </c>
      <c r="BH158" s="109">
        <f aca="true" t="shared" si="32" ref="BH158:BH175">IF(U158="zníž. prenesená",N158,0)</f>
        <v>0</v>
      </c>
      <c r="BI158" s="109">
        <f aca="true" t="shared" si="33" ref="BI158:BI175">IF(U158="nulová",N158,0)</f>
        <v>0</v>
      </c>
      <c r="BJ158" s="18" t="s">
        <v>144</v>
      </c>
      <c r="BK158" s="174">
        <f aca="true" t="shared" si="34" ref="BK158:BK175">ROUND(L158*K158,3)</f>
        <v>0</v>
      </c>
      <c r="BL158" s="18" t="s">
        <v>171</v>
      </c>
      <c r="BM158" s="18" t="s">
        <v>232</v>
      </c>
    </row>
    <row r="159" spans="2:65" s="1" customFormat="1" ht="16.5" customHeight="1">
      <c r="B159" s="34"/>
      <c r="C159" s="166" t="s">
        <v>189</v>
      </c>
      <c r="D159" s="166" t="s">
        <v>167</v>
      </c>
      <c r="E159" s="167" t="s">
        <v>233</v>
      </c>
      <c r="F159" s="251" t="s">
        <v>234</v>
      </c>
      <c r="G159" s="251"/>
      <c r="H159" s="251"/>
      <c r="I159" s="251"/>
      <c r="J159" s="168" t="s">
        <v>180</v>
      </c>
      <c r="K159" s="169">
        <v>43.04</v>
      </c>
      <c r="L159" s="252">
        <v>0</v>
      </c>
      <c r="M159" s="253"/>
      <c r="N159" s="254">
        <f t="shared" si="25"/>
        <v>0</v>
      </c>
      <c r="O159" s="254"/>
      <c r="P159" s="254"/>
      <c r="Q159" s="254"/>
      <c r="R159" s="36"/>
      <c r="T159" s="171" t="s">
        <v>20</v>
      </c>
      <c r="U159" s="43" t="s">
        <v>41</v>
      </c>
      <c r="V159" s="35"/>
      <c r="W159" s="172">
        <f t="shared" si="26"/>
        <v>0</v>
      </c>
      <c r="X159" s="172">
        <v>0</v>
      </c>
      <c r="Y159" s="172">
        <f t="shared" si="27"/>
        <v>0</v>
      </c>
      <c r="Z159" s="172">
        <v>0</v>
      </c>
      <c r="AA159" s="173">
        <f t="shared" si="28"/>
        <v>0</v>
      </c>
      <c r="AR159" s="18" t="s">
        <v>171</v>
      </c>
      <c r="AT159" s="18" t="s">
        <v>167</v>
      </c>
      <c r="AU159" s="18" t="s">
        <v>144</v>
      </c>
      <c r="AY159" s="18" t="s">
        <v>165</v>
      </c>
      <c r="BE159" s="109">
        <f t="shared" si="29"/>
        <v>0</v>
      </c>
      <c r="BF159" s="109">
        <f t="shared" si="30"/>
        <v>0</v>
      </c>
      <c r="BG159" s="109">
        <f t="shared" si="31"/>
        <v>0</v>
      </c>
      <c r="BH159" s="109">
        <f t="shared" si="32"/>
        <v>0</v>
      </c>
      <c r="BI159" s="109">
        <f t="shared" si="33"/>
        <v>0</v>
      </c>
      <c r="BJ159" s="18" t="s">
        <v>144</v>
      </c>
      <c r="BK159" s="174">
        <f t="shared" si="34"/>
        <v>0</v>
      </c>
      <c r="BL159" s="18" t="s">
        <v>171</v>
      </c>
      <c r="BM159" s="18" t="s">
        <v>235</v>
      </c>
    </row>
    <row r="160" spans="2:65" s="1" customFormat="1" ht="16.5" customHeight="1">
      <c r="B160" s="34"/>
      <c r="C160" s="166" t="s">
        <v>236</v>
      </c>
      <c r="D160" s="166" t="s">
        <v>167</v>
      </c>
      <c r="E160" s="167" t="s">
        <v>237</v>
      </c>
      <c r="F160" s="251" t="s">
        <v>238</v>
      </c>
      <c r="G160" s="251"/>
      <c r="H160" s="251"/>
      <c r="I160" s="251"/>
      <c r="J160" s="168" t="s">
        <v>180</v>
      </c>
      <c r="K160" s="169">
        <v>43.04</v>
      </c>
      <c r="L160" s="252">
        <v>0</v>
      </c>
      <c r="M160" s="253"/>
      <c r="N160" s="254">
        <f t="shared" si="25"/>
        <v>0</v>
      </c>
      <c r="O160" s="254"/>
      <c r="P160" s="254"/>
      <c r="Q160" s="254"/>
      <c r="R160" s="36"/>
      <c r="T160" s="171" t="s">
        <v>20</v>
      </c>
      <c r="U160" s="43" t="s">
        <v>41</v>
      </c>
      <c r="V160" s="35"/>
      <c r="W160" s="172">
        <f t="shared" si="26"/>
        <v>0</v>
      </c>
      <c r="X160" s="172">
        <v>0</v>
      </c>
      <c r="Y160" s="172">
        <f t="shared" si="27"/>
        <v>0</v>
      </c>
      <c r="Z160" s="172">
        <v>0</v>
      </c>
      <c r="AA160" s="173">
        <f t="shared" si="28"/>
        <v>0</v>
      </c>
      <c r="AR160" s="18" t="s">
        <v>171</v>
      </c>
      <c r="AT160" s="18" t="s">
        <v>167</v>
      </c>
      <c r="AU160" s="18" t="s">
        <v>144</v>
      </c>
      <c r="AY160" s="18" t="s">
        <v>165</v>
      </c>
      <c r="BE160" s="109">
        <f t="shared" si="29"/>
        <v>0</v>
      </c>
      <c r="BF160" s="109">
        <f t="shared" si="30"/>
        <v>0</v>
      </c>
      <c r="BG160" s="109">
        <f t="shared" si="31"/>
        <v>0</v>
      </c>
      <c r="BH160" s="109">
        <f t="shared" si="32"/>
        <v>0</v>
      </c>
      <c r="BI160" s="109">
        <f t="shared" si="33"/>
        <v>0</v>
      </c>
      <c r="BJ160" s="18" t="s">
        <v>144</v>
      </c>
      <c r="BK160" s="174">
        <f t="shared" si="34"/>
        <v>0</v>
      </c>
      <c r="BL160" s="18" t="s">
        <v>171</v>
      </c>
      <c r="BM160" s="18" t="s">
        <v>239</v>
      </c>
    </row>
    <row r="161" spans="2:65" s="1" customFormat="1" ht="25.5" customHeight="1">
      <c r="B161" s="34"/>
      <c r="C161" s="166" t="s">
        <v>193</v>
      </c>
      <c r="D161" s="166" t="s">
        <v>167</v>
      </c>
      <c r="E161" s="167" t="s">
        <v>240</v>
      </c>
      <c r="F161" s="251" t="s">
        <v>241</v>
      </c>
      <c r="G161" s="251"/>
      <c r="H161" s="251"/>
      <c r="I161" s="251"/>
      <c r="J161" s="168" t="s">
        <v>180</v>
      </c>
      <c r="K161" s="169">
        <v>43.04</v>
      </c>
      <c r="L161" s="252">
        <v>0</v>
      </c>
      <c r="M161" s="253"/>
      <c r="N161" s="254">
        <f t="shared" si="25"/>
        <v>0</v>
      </c>
      <c r="O161" s="254"/>
      <c r="P161" s="254"/>
      <c r="Q161" s="254"/>
      <c r="R161" s="36"/>
      <c r="T161" s="171" t="s">
        <v>20</v>
      </c>
      <c r="U161" s="43" t="s">
        <v>41</v>
      </c>
      <c r="V161" s="35"/>
      <c r="W161" s="172">
        <f t="shared" si="26"/>
        <v>0</v>
      </c>
      <c r="X161" s="172">
        <v>0</v>
      </c>
      <c r="Y161" s="172">
        <f t="shared" si="27"/>
        <v>0</v>
      </c>
      <c r="Z161" s="172">
        <v>0</v>
      </c>
      <c r="AA161" s="173">
        <f t="shared" si="28"/>
        <v>0</v>
      </c>
      <c r="AR161" s="18" t="s">
        <v>171</v>
      </c>
      <c r="AT161" s="18" t="s">
        <v>167</v>
      </c>
      <c r="AU161" s="18" t="s">
        <v>144</v>
      </c>
      <c r="AY161" s="18" t="s">
        <v>165</v>
      </c>
      <c r="BE161" s="109">
        <f t="shared" si="29"/>
        <v>0</v>
      </c>
      <c r="BF161" s="109">
        <f t="shared" si="30"/>
        <v>0</v>
      </c>
      <c r="BG161" s="109">
        <f t="shared" si="31"/>
        <v>0</v>
      </c>
      <c r="BH161" s="109">
        <f t="shared" si="32"/>
        <v>0</v>
      </c>
      <c r="BI161" s="109">
        <f t="shared" si="33"/>
        <v>0</v>
      </c>
      <c r="BJ161" s="18" t="s">
        <v>144</v>
      </c>
      <c r="BK161" s="174">
        <f t="shared" si="34"/>
        <v>0</v>
      </c>
      <c r="BL161" s="18" t="s">
        <v>171</v>
      </c>
      <c r="BM161" s="18" t="s">
        <v>242</v>
      </c>
    </row>
    <row r="162" spans="2:65" s="1" customFormat="1" ht="25.5" customHeight="1">
      <c r="B162" s="34"/>
      <c r="C162" s="166" t="s">
        <v>243</v>
      </c>
      <c r="D162" s="166" t="s">
        <v>167</v>
      </c>
      <c r="E162" s="167" t="s">
        <v>244</v>
      </c>
      <c r="F162" s="251" t="s">
        <v>245</v>
      </c>
      <c r="G162" s="251"/>
      <c r="H162" s="251"/>
      <c r="I162" s="251"/>
      <c r="J162" s="168" t="s">
        <v>180</v>
      </c>
      <c r="K162" s="169">
        <v>43.04</v>
      </c>
      <c r="L162" s="252">
        <v>0</v>
      </c>
      <c r="M162" s="253"/>
      <c r="N162" s="254">
        <f t="shared" si="25"/>
        <v>0</v>
      </c>
      <c r="O162" s="254"/>
      <c r="P162" s="254"/>
      <c r="Q162" s="254"/>
      <c r="R162" s="36"/>
      <c r="T162" s="171" t="s">
        <v>20</v>
      </c>
      <c r="U162" s="43" t="s">
        <v>41</v>
      </c>
      <c r="V162" s="35"/>
      <c r="W162" s="172">
        <f t="shared" si="26"/>
        <v>0</v>
      </c>
      <c r="X162" s="172">
        <v>0</v>
      </c>
      <c r="Y162" s="172">
        <f t="shared" si="27"/>
        <v>0</v>
      </c>
      <c r="Z162" s="172">
        <v>0</v>
      </c>
      <c r="AA162" s="173">
        <f t="shared" si="28"/>
        <v>0</v>
      </c>
      <c r="AR162" s="18" t="s">
        <v>171</v>
      </c>
      <c r="AT162" s="18" t="s">
        <v>167</v>
      </c>
      <c r="AU162" s="18" t="s">
        <v>144</v>
      </c>
      <c r="AY162" s="18" t="s">
        <v>165</v>
      </c>
      <c r="BE162" s="109">
        <f t="shared" si="29"/>
        <v>0</v>
      </c>
      <c r="BF162" s="109">
        <f t="shared" si="30"/>
        <v>0</v>
      </c>
      <c r="BG162" s="109">
        <f t="shared" si="31"/>
        <v>0</v>
      </c>
      <c r="BH162" s="109">
        <f t="shared" si="32"/>
        <v>0</v>
      </c>
      <c r="BI162" s="109">
        <f t="shared" si="33"/>
        <v>0</v>
      </c>
      <c r="BJ162" s="18" t="s">
        <v>144</v>
      </c>
      <c r="BK162" s="174">
        <f t="shared" si="34"/>
        <v>0</v>
      </c>
      <c r="BL162" s="18" t="s">
        <v>171</v>
      </c>
      <c r="BM162" s="18" t="s">
        <v>246</v>
      </c>
    </row>
    <row r="163" spans="2:65" s="1" customFormat="1" ht="25.5" customHeight="1">
      <c r="B163" s="34"/>
      <c r="C163" s="166" t="s">
        <v>197</v>
      </c>
      <c r="D163" s="166" t="s">
        <v>167</v>
      </c>
      <c r="E163" s="167" t="s">
        <v>247</v>
      </c>
      <c r="F163" s="251" t="s">
        <v>248</v>
      </c>
      <c r="G163" s="251"/>
      <c r="H163" s="251"/>
      <c r="I163" s="251"/>
      <c r="J163" s="168" t="s">
        <v>188</v>
      </c>
      <c r="K163" s="169">
        <v>1.18</v>
      </c>
      <c r="L163" s="252">
        <v>0</v>
      </c>
      <c r="M163" s="253"/>
      <c r="N163" s="254">
        <f t="shared" si="25"/>
        <v>0</v>
      </c>
      <c r="O163" s="254"/>
      <c r="P163" s="254"/>
      <c r="Q163" s="254"/>
      <c r="R163" s="36"/>
      <c r="T163" s="171" t="s">
        <v>20</v>
      </c>
      <c r="U163" s="43" t="s">
        <v>41</v>
      </c>
      <c r="V163" s="35"/>
      <c r="W163" s="172">
        <f t="shared" si="26"/>
        <v>0</v>
      </c>
      <c r="X163" s="172">
        <v>0</v>
      </c>
      <c r="Y163" s="172">
        <f t="shared" si="27"/>
        <v>0</v>
      </c>
      <c r="Z163" s="172">
        <v>0</v>
      </c>
      <c r="AA163" s="173">
        <f t="shared" si="28"/>
        <v>0</v>
      </c>
      <c r="AR163" s="18" t="s">
        <v>171</v>
      </c>
      <c r="AT163" s="18" t="s">
        <v>167</v>
      </c>
      <c r="AU163" s="18" t="s">
        <v>144</v>
      </c>
      <c r="AY163" s="18" t="s">
        <v>165</v>
      </c>
      <c r="BE163" s="109">
        <f t="shared" si="29"/>
        <v>0</v>
      </c>
      <c r="BF163" s="109">
        <f t="shared" si="30"/>
        <v>0</v>
      </c>
      <c r="BG163" s="109">
        <f t="shared" si="31"/>
        <v>0</v>
      </c>
      <c r="BH163" s="109">
        <f t="shared" si="32"/>
        <v>0</v>
      </c>
      <c r="BI163" s="109">
        <f t="shared" si="33"/>
        <v>0</v>
      </c>
      <c r="BJ163" s="18" t="s">
        <v>144</v>
      </c>
      <c r="BK163" s="174">
        <f t="shared" si="34"/>
        <v>0</v>
      </c>
      <c r="BL163" s="18" t="s">
        <v>171</v>
      </c>
      <c r="BM163" s="18" t="s">
        <v>249</v>
      </c>
    </row>
    <row r="164" spans="2:65" s="1" customFormat="1" ht="25.5" customHeight="1">
      <c r="B164" s="34"/>
      <c r="C164" s="166" t="s">
        <v>250</v>
      </c>
      <c r="D164" s="166" t="s">
        <v>167</v>
      </c>
      <c r="E164" s="167" t="s">
        <v>251</v>
      </c>
      <c r="F164" s="251" t="s">
        <v>252</v>
      </c>
      <c r="G164" s="251"/>
      <c r="H164" s="251"/>
      <c r="I164" s="251"/>
      <c r="J164" s="168" t="s">
        <v>170</v>
      </c>
      <c r="K164" s="169">
        <v>2.83</v>
      </c>
      <c r="L164" s="252">
        <v>0</v>
      </c>
      <c r="M164" s="253"/>
      <c r="N164" s="254">
        <f t="shared" si="25"/>
        <v>0</v>
      </c>
      <c r="O164" s="254"/>
      <c r="P164" s="254"/>
      <c r="Q164" s="254"/>
      <c r="R164" s="36"/>
      <c r="T164" s="171" t="s">
        <v>20</v>
      </c>
      <c r="U164" s="43" t="s">
        <v>41</v>
      </c>
      <c r="V164" s="35"/>
      <c r="W164" s="172">
        <f t="shared" si="26"/>
        <v>0</v>
      </c>
      <c r="X164" s="172">
        <v>0</v>
      </c>
      <c r="Y164" s="172">
        <f t="shared" si="27"/>
        <v>0</v>
      </c>
      <c r="Z164" s="172">
        <v>0</v>
      </c>
      <c r="AA164" s="173">
        <f t="shared" si="28"/>
        <v>0</v>
      </c>
      <c r="AR164" s="18" t="s">
        <v>171</v>
      </c>
      <c r="AT164" s="18" t="s">
        <v>167</v>
      </c>
      <c r="AU164" s="18" t="s">
        <v>144</v>
      </c>
      <c r="AY164" s="18" t="s">
        <v>165</v>
      </c>
      <c r="BE164" s="109">
        <f t="shared" si="29"/>
        <v>0</v>
      </c>
      <c r="BF164" s="109">
        <f t="shared" si="30"/>
        <v>0</v>
      </c>
      <c r="BG164" s="109">
        <f t="shared" si="31"/>
        <v>0</v>
      </c>
      <c r="BH164" s="109">
        <f t="shared" si="32"/>
        <v>0</v>
      </c>
      <c r="BI164" s="109">
        <f t="shared" si="33"/>
        <v>0</v>
      </c>
      <c r="BJ164" s="18" t="s">
        <v>144</v>
      </c>
      <c r="BK164" s="174">
        <f t="shared" si="34"/>
        <v>0</v>
      </c>
      <c r="BL164" s="18" t="s">
        <v>171</v>
      </c>
      <c r="BM164" s="18" t="s">
        <v>253</v>
      </c>
    </row>
    <row r="165" spans="2:65" s="1" customFormat="1" ht="25.5" customHeight="1">
      <c r="B165" s="34"/>
      <c r="C165" s="166" t="s">
        <v>201</v>
      </c>
      <c r="D165" s="166" t="s">
        <v>167</v>
      </c>
      <c r="E165" s="167" t="s">
        <v>254</v>
      </c>
      <c r="F165" s="251" t="s">
        <v>255</v>
      </c>
      <c r="G165" s="251"/>
      <c r="H165" s="251"/>
      <c r="I165" s="251"/>
      <c r="J165" s="168" t="s">
        <v>180</v>
      </c>
      <c r="K165" s="169">
        <v>19.41</v>
      </c>
      <c r="L165" s="252">
        <v>0</v>
      </c>
      <c r="M165" s="253"/>
      <c r="N165" s="254">
        <f t="shared" si="25"/>
        <v>0</v>
      </c>
      <c r="O165" s="254"/>
      <c r="P165" s="254"/>
      <c r="Q165" s="254"/>
      <c r="R165" s="36"/>
      <c r="T165" s="171" t="s">
        <v>20</v>
      </c>
      <c r="U165" s="43" t="s">
        <v>41</v>
      </c>
      <c r="V165" s="35"/>
      <c r="W165" s="172">
        <f t="shared" si="26"/>
        <v>0</v>
      </c>
      <c r="X165" s="172">
        <v>0</v>
      </c>
      <c r="Y165" s="172">
        <f t="shared" si="27"/>
        <v>0</v>
      </c>
      <c r="Z165" s="172">
        <v>0</v>
      </c>
      <c r="AA165" s="173">
        <f t="shared" si="28"/>
        <v>0</v>
      </c>
      <c r="AR165" s="18" t="s">
        <v>171</v>
      </c>
      <c r="AT165" s="18" t="s">
        <v>167</v>
      </c>
      <c r="AU165" s="18" t="s">
        <v>144</v>
      </c>
      <c r="AY165" s="18" t="s">
        <v>165</v>
      </c>
      <c r="BE165" s="109">
        <f t="shared" si="29"/>
        <v>0</v>
      </c>
      <c r="BF165" s="109">
        <f t="shared" si="30"/>
        <v>0</v>
      </c>
      <c r="BG165" s="109">
        <f t="shared" si="31"/>
        <v>0</v>
      </c>
      <c r="BH165" s="109">
        <f t="shared" si="32"/>
        <v>0</v>
      </c>
      <c r="BI165" s="109">
        <f t="shared" si="33"/>
        <v>0</v>
      </c>
      <c r="BJ165" s="18" t="s">
        <v>144</v>
      </c>
      <c r="BK165" s="174">
        <f t="shared" si="34"/>
        <v>0</v>
      </c>
      <c r="BL165" s="18" t="s">
        <v>171</v>
      </c>
      <c r="BM165" s="18" t="s">
        <v>256</v>
      </c>
    </row>
    <row r="166" spans="2:65" s="1" customFormat="1" ht="25.5" customHeight="1">
      <c r="B166" s="34"/>
      <c r="C166" s="166" t="s">
        <v>257</v>
      </c>
      <c r="D166" s="166" t="s">
        <v>167</v>
      </c>
      <c r="E166" s="167" t="s">
        <v>258</v>
      </c>
      <c r="F166" s="251" t="s">
        <v>259</v>
      </c>
      <c r="G166" s="251"/>
      <c r="H166" s="251"/>
      <c r="I166" s="251"/>
      <c r="J166" s="168" t="s">
        <v>180</v>
      </c>
      <c r="K166" s="169">
        <v>19.41</v>
      </c>
      <c r="L166" s="252">
        <v>0</v>
      </c>
      <c r="M166" s="253"/>
      <c r="N166" s="254">
        <f t="shared" si="25"/>
        <v>0</v>
      </c>
      <c r="O166" s="254"/>
      <c r="P166" s="254"/>
      <c r="Q166" s="254"/>
      <c r="R166" s="36"/>
      <c r="T166" s="171" t="s">
        <v>20</v>
      </c>
      <c r="U166" s="43" t="s">
        <v>41</v>
      </c>
      <c r="V166" s="35"/>
      <c r="W166" s="172">
        <f t="shared" si="26"/>
        <v>0</v>
      </c>
      <c r="X166" s="172">
        <v>0</v>
      </c>
      <c r="Y166" s="172">
        <f t="shared" si="27"/>
        <v>0</v>
      </c>
      <c r="Z166" s="172">
        <v>0</v>
      </c>
      <c r="AA166" s="173">
        <f t="shared" si="28"/>
        <v>0</v>
      </c>
      <c r="AR166" s="18" t="s">
        <v>171</v>
      </c>
      <c r="AT166" s="18" t="s">
        <v>167</v>
      </c>
      <c r="AU166" s="18" t="s">
        <v>144</v>
      </c>
      <c r="AY166" s="18" t="s">
        <v>165</v>
      </c>
      <c r="BE166" s="109">
        <f t="shared" si="29"/>
        <v>0</v>
      </c>
      <c r="BF166" s="109">
        <f t="shared" si="30"/>
        <v>0</v>
      </c>
      <c r="BG166" s="109">
        <f t="shared" si="31"/>
        <v>0</v>
      </c>
      <c r="BH166" s="109">
        <f t="shared" si="32"/>
        <v>0</v>
      </c>
      <c r="BI166" s="109">
        <f t="shared" si="33"/>
        <v>0</v>
      </c>
      <c r="BJ166" s="18" t="s">
        <v>144</v>
      </c>
      <c r="BK166" s="174">
        <f t="shared" si="34"/>
        <v>0</v>
      </c>
      <c r="BL166" s="18" t="s">
        <v>171</v>
      </c>
      <c r="BM166" s="18" t="s">
        <v>260</v>
      </c>
    </row>
    <row r="167" spans="2:65" s="1" customFormat="1" ht="25.5" customHeight="1">
      <c r="B167" s="34"/>
      <c r="C167" s="166" t="s">
        <v>204</v>
      </c>
      <c r="D167" s="166" t="s">
        <v>167</v>
      </c>
      <c r="E167" s="167" t="s">
        <v>261</v>
      </c>
      <c r="F167" s="251" t="s">
        <v>262</v>
      </c>
      <c r="G167" s="251"/>
      <c r="H167" s="251"/>
      <c r="I167" s="251"/>
      <c r="J167" s="168" t="s">
        <v>188</v>
      </c>
      <c r="K167" s="169">
        <v>0.5</v>
      </c>
      <c r="L167" s="252">
        <v>0</v>
      </c>
      <c r="M167" s="253"/>
      <c r="N167" s="254">
        <f t="shared" si="25"/>
        <v>0</v>
      </c>
      <c r="O167" s="254"/>
      <c r="P167" s="254"/>
      <c r="Q167" s="254"/>
      <c r="R167" s="36"/>
      <c r="T167" s="171" t="s">
        <v>20</v>
      </c>
      <c r="U167" s="43" t="s">
        <v>41</v>
      </c>
      <c r="V167" s="35"/>
      <c r="W167" s="172">
        <f t="shared" si="26"/>
        <v>0</v>
      </c>
      <c r="X167" s="172">
        <v>0</v>
      </c>
      <c r="Y167" s="172">
        <f t="shared" si="27"/>
        <v>0</v>
      </c>
      <c r="Z167" s="172">
        <v>0</v>
      </c>
      <c r="AA167" s="173">
        <f t="shared" si="28"/>
        <v>0</v>
      </c>
      <c r="AR167" s="18" t="s">
        <v>171</v>
      </c>
      <c r="AT167" s="18" t="s">
        <v>167</v>
      </c>
      <c r="AU167" s="18" t="s">
        <v>144</v>
      </c>
      <c r="AY167" s="18" t="s">
        <v>165</v>
      </c>
      <c r="BE167" s="109">
        <f t="shared" si="29"/>
        <v>0</v>
      </c>
      <c r="BF167" s="109">
        <f t="shared" si="30"/>
        <v>0</v>
      </c>
      <c r="BG167" s="109">
        <f t="shared" si="31"/>
        <v>0</v>
      </c>
      <c r="BH167" s="109">
        <f t="shared" si="32"/>
        <v>0</v>
      </c>
      <c r="BI167" s="109">
        <f t="shared" si="33"/>
        <v>0</v>
      </c>
      <c r="BJ167" s="18" t="s">
        <v>144</v>
      </c>
      <c r="BK167" s="174">
        <f t="shared" si="34"/>
        <v>0</v>
      </c>
      <c r="BL167" s="18" t="s">
        <v>171</v>
      </c>
      <c r="BM167" s="18" t="s">
        <v>263</v>
      </c>
    </row>
    <row r="168" spans="2:65" s="1" customFormat="1" ht="25.5" customHeight="1">
      <c r="B168" s="34"/>
      <c r="C168" s="166" t="s">
        <v>264</v>
      </c>
      <c r="D168" s="166" t="s">
        <v>167</v>
      </c>
      <c r="E168" s="167" t="s">
        <v>265</v>
      </c>
      <c r="F168" s="251" t="s">
        <v>266</v>
      </c>
      <c r="G168" s="251"/>
      <c r="H168" s="251"/>
      <c r="I168" s="251"/>
      <c r="J168" s="168" t="s">
        <v>170</v>
      </c>
      <c r="K168" s="169">
        <v>2.5</v>
      </c>
      <c r="L168" s="252">
        <v>0</v>
      </c>
      <c r="M168" s="253"/>
      <c r="N168" s="254">
        <f t="shared" si="25"/>
        <v>0</v>
      </c>
      <c r="O168" s="254"/>
      <c r="P168" s="254"/>
      <c r="Q168" s="254"/>
      <c r="R168" s="36"/>
      <c r="T168" s="171" t="s">
        <v>20</v>
      </c>
      <c r="U168" s="43" t="s">
        <v>41</v>
      </c>
      <c r="V168" s="35"/>
      <c r="W168" s="172">
        <f t="shared" si="26"/>
        <v>0</v>
      </c>
      <c r="X168" s="172">
        <v>0</v>
      </c>
      <c r="Y168" s="172">
        <f t="shared" si="27"/>
        <v>0</v>
      </c>
      <c r="Z168" s="172">
        <v>0</v>
      </c>
      <c r="AA168" s="173">
        <f t="shared" si="28"/>
        <v>0</v>
      </c>
      <c r="AR168" s="18" t="s">
        <v>171</v>
      </c>
      <c r="AT168" s="18" t="s">
        <v>167</v>
      </c>
      <c r="AU168" s="18" t="s">
        <v>144</v>
      </c>
      <c r="AY168" s="18" t="s">
        <v>165</v>
      </c>
      <c r="BE168" s="109">
        <f t="shared" si="29"/>
        <v>0</v>
      </c>
      <c r="BF168" s="109">
        <f t="shared" si="30"/>
        <v>0</v>
      </c>
      <c r="BG168" s="109">
        <f t="shared" si="31"/>
        <v>0</v>
      </c>
      <c r="BH168" s="109">
        <f t="shared" si="32"/>
        <v>0</v>
      </c>
      <c r="BI168" s="109">
        <f t="shared" si="33"/>
        <v>0</v>
      </c>
      <c r="BJ168" s="18" t="s">
        <v>144</v>
      </c>
      <c r="BK168" s="174">
        <f t="shared" si="34"/>
        <v>0</v>
      </c>
      <c r="BL168" s="18" t="s">
        <v>171</v>
      </c>
      <c r="BM168" s="18" t="s">
        <v>267</v>
      </c>
    </row>
    <row r="169" spans="2:65" s="1" customFormat="1" ht="25.5" customHeight="1">
      <c r="B169" s="34"/>
      <c r="C169" s="166" t="s">
        <v>208</v>
      </c>
      <c r="D169" s="166" t="s">
        <v>167</v>
      </c>
      <c r="E169" s="167" t="s">
        <v>268</v>
      </c>
      <c r="F169" s="251" t="s">
        <v>269</v>
      </c>
      <c r="G169" s="251"/>
      <c r="H169" s="251"/>
      <c r="I169" s="251"/>
      <c r="J169" s="168" t="s">
        <v>188</v>
      </c>
      <c r="K169" s="169">
        <v>0.45</v>
      </c>
      <c r="L169" s="252">
        <v>0</v>
      </c>
      <c r="M169" s="253"/>
      <c r="N169" s="254">
        <f t="shared" si="25"/>
        <v>0</v>
      </c>
      <c r="O169" s="254"/>
      <c r="P169" s="254"/>
      <c r="Q169" s="254"/>
      <c r="R169" s="36"/>
      <c r="T169" s="171" t="s">
        <v>20</v>
      </c>
      <c r="U169" s="43" t="s">
        <v>41</v>
      </c>
      <c r="V169" s="35"/>
      <c r="W169" s="172">
        <f t="shared" si="26"/>
        <v>0</v>
      </c>
      <c r="X169" s="172">
        <v>0</v>
      </c>
      <c r="Y169" s="172">
        <f t="shared" si="27"/>
        <v>0</v>
      </c>
      <c r="Z169" s="172">
        <v>0</v>
      </c>
      <c r="AA169" s="173">
        <f t="shared" si="28"/>
        <v>0</v>
      </c>
      <c r="AR169" s="18" t="s">
        <v>171</v>
      </c>
      <c r="AT169" s="18" t="s">
        <v>167</v>
      </c>
      <c r="AU169" s="18" t="s">
        <v>144</v>
      </c>
      <c r="AY169" s="18" t="s">
        <v>165</v>
      </c>
      <c r="BE169" s="109">
        <f t="shared" si="29"/>
        <v>0</v>
      </c>
      <c r="BF169" s="109">
        <f t="shared" si="30"/>
        <v>0</v>
      </c>
      <c r="BG169" s="109">
        <f t="shared" si="31"/>
        <v>0</v>
      </c>
      <c r="BH169" s="109">
        <f t="shared" si="32"/>
        <v>0</v>
      </c>
      <c r="BI169" s="109">
        <f t="shared" si="33"/>
        <v>0</v>
      </c>
      <c r="BJ169" s="18" t="s">
        <v>144</v>
      </c>
      <c r="BK169" s="174">
        <f t="shared" si="34"/>
        <v>0</v>
      </c>
      <c r="BL169" s="18" t="s">
        <v>171</v>
      </c>
      <c r="BM169" s="18" t="s">
        <v>270</v>
      </c>
    </row>
    <row r="170" spans="2:65" s="1" customFormat="1" ht="25.5" customHeight="1">
      <c r="B170" s="34"/>
      <c r="C170" s="166" t="s">
        <v>271</v>
      </c>
      <c r="D170" s="166" t="s">
        <v>167</v>
      </c>
      <c r="E170" s="167" t="s">
        <v>272</v>
      </c>
      <c r="F170" s="251" t="s">
        <v>273</v>
      </c>
      <c r="G170" s="251"/>
      <c r="H170" s="251"/>
      <c r="I170" s="251"/>
      <c r="J170" s="168" t="s">
        <v>180</v>
      </c>
      <c r="K170" s="169">
        <v>2.6</v>
      </c>
      <c r="L170" s="252">
        <v>0</v>
      </c>
      <c r="M170" s="253"/>
      <c r="N170" s="254">
        <f t="shared" si="25"/>
        <v>0</v>
      </c>
      <c r="O170" s="254"/>
      <c r="P170" s="254"/>
      <c r="Q170" s="254"/>
      <c r="R170" s="36"/>
      <c r="T170" s="171" t="s">
        <v>20</v>
      </c>
      <c r="U170" s="43" t="s">
        <v>41</v>
      </c>
      <c r="V170" s="35"/>
      <c r="W170" s="172">
        <f t="shared" si="26"/>
        <v>0</v>
      </c>
      <c r="X170" s="172">
        <v>0</v>
      </c>
      <c r="Y170" s="172">
        <f t="shared" si="27"/>
        <v>0</v>
      </c>
      <c r="Z170" s="172">
        <v>0</v>
      </c>
      <c r="AA170" s="173">
        <f t="shared" si="28"/>
        <v>0</v>
      </c>
      <c r="AR170" s="18" t="s">
        <v>171</v>
      </c>
      <c r="AT170" s="18" t="s">
        <v>167</v>
      </c>
      <c r="AU170" s="18" t="s">
        <v>144</v>
      </c>
      <c r="AY170" s="18" t="s">
        <v>165</v>
      </c>
      <c r="BE170" s="109">
        <f t="shared" si="29"/>
        <v>0</v>
      </c>
      <c r="BF170" s="109">
        <f t="shared" si="30"/>
        <v>0</v>
      </c>
      <c r="BG170" s="109">
        <f t="shared" si="31"/>
        <v>0</v>
      </c>
      <c r="BH170" s="109">
        <f t="shared" si="32"/>
        <v>0</v>
      </c>
      <c r="BI170" s="109">
        <f t="shared" si="33"/>
        <v>0</v>
      </c>
      <c r="BJ170" s="18" t="s">
        <v>144</v>
      </c>
      <c r="BK170" s="174">
        <f t="shared" si="34"/>
        <v>0</v>
      </c>
      <c r="BL170" s="18" t="s">
        <v>171</v>
      </c>
      <c r="BM170" s="18" t="s">
        <v>274</v>
      </c>
    </row>
    <row r="171" spans="2:65" s="1" customFormat="1" ht="25.5" customHeight="1">
      <c r="B171" s="34"/>
      <c r="C171" s="166" t="s">
        <v>211</v>
      </c>
      <c r="D171" s="166" t="s">
        <v>167</v>
      </c>
      <c r="E171" s="167" t="s">
        <v>275</v>
      </c>
      <c r="F171" s="251" t="s">
        <v>276</v>
      </c>
      <c r="G171" s="251"/>
      <c r="H171" s="251"/>
      <c r="I171" s="251"/>
      <c r="J171" s="168" t="s">
        <v>180</v>
      </c>
      <c r="K171" s="169">
        <v>2.6</v>
      </c>
      <c r="L171" s="252">
        <v>0</v>
      </c>
      <c r="M171" s="253"/>
      <c r="N171" s="254">
        <f t="shared" si="25"/>
        <v>0</v>
      </c>
      <c r="O171" s="254"/>
      <c r="P171" s="254"/>
      <c r="Q171" s="254"/>
      <c r="R171" s="36"/>
      <c r="T171" s="171" t="s">
        <v>20</v>
      </c>
      <c r="U171" s="43" t="s">
        <v>41</v>
      </c>
      <c r="V171" s="35"/>
      <c r="W171" s="172">
        <f t="shared" si="26"/>
        <v>0</v>
      </c>
      <c r="X171" s="172">
        <v>0</v>
      </c>
      <c r="Y171" s="172">
        <f t="shared" si="27"/>
        <v>0</v>
      </c>
      <c r="Z171" s="172">
        <v>0</v>
      </c>
      <c r="AA171" s="173">
        <f t="shared" si="28"/>
        <v>0</v>
      </c>
      <c r="AR171" s="18" t="s">
        <v>171</v>
      </c>
      <c r="AT171" s="18" t="s">
        <v>167</v>
      </c>
      <c r="AU171" s="18" t="s">
        <v>144</v>
      </c>
      <c r="AY171" s="18" t="s">
        <v>165</v>
      </c>
      <c r="BE171" s="109">
        <f t="shared" si="29"/>
        <v>0</v>
      </c>
      <c r="BF171" s="109">
        <f t="shared" si="30"/>
        <v>0</v>
      </c>
      <c r="BG171" s="109">
        <f t="shared" si="31"/>
        <v>0</v>
      </c>
      <c r="BH171" s="109">
        <f t="shared" si="32"/>
        <v>0</v>
      </c>
      <c r="BI171" s="109">
        <f t="shared" si="33"/>
        <v>0</v>
      </c>
      <c r="BJ171" s="18" t="s">
        <v>144</v>
      </c>
      <c r="BK171" s="174">
        <f t="shared" si="34"/>
        <v>0</v>
      </c>
      <c r="BL171" s="18" t="s">
        <v>171</v>
      </c>
      <c r="BM171" s="18" t="s">
        <v>277</v>
      </c>
    </row>
    <row r="172" spans="2:65" s="1" customFormat="1" ht="25.5" customHeight="1">
      <c r="B172" s="34"/>
      <c r="C172" s="166" t="s">
        <v>278</v>
      </c>
      <c r="D172" s="166" t="s">
        <v>167</v>
      </c>
      <c r="E172" s="167" t="s">
        <v>279</v>
      </c>
      <c r="F172" s="251" t="s">
        <v>280</v>
      </c>
      <c r="G172" s="251"/>
      <c r="H172" s="251"/>
      <c r="I172" s="251"/>
      <c r="J172" s="168" t="s">
        <v>180</v>
      </c>
      <c r="K172" s="169">
        <v>6.75</v>
      </c>
      <c r="L172" s="252">
        <v>0</v>
      </c>
      <c r="M172" s="253"/>
      <c r="N172" s="254">
        <f t="shared" si="25"/>
        <v>0</v>
      </c>
      <c r="O172" s="254"/>
      <c r="P172" s="254"/>
      <c r="Q172" s="254"/>
      <c r="R172" s="36"/>
      <c r="T172" s="171" t="s">
        <v>20</v>
      </c>
      <c r="U172" s="43" t="s">
        <v>41</v>
      </c>
      <c r="V172" s="35"/>
      <c r="W172" s="172">
        <f t="shared" si="26"/>
        <v>0</v>
      </c>
      <c r="X172" s="172">
        <v>0</v>
      </c>
      <c r="Y172" s="172">
        <f t="shared" si="27"/>
        <v>0</v>
      </c>
      <c r="Z172" s="172">
        <v>0</v>
      </c>
      <c r="AA172" s="173">
        <f t="shared" si="28"/>
        <v>0</v>
      </c>
      <c r="AR172" s="18" t="s">
        <v>171</v>
      </c>
      <c r="AT172" s="18" t="s">
        <v>167</v>
      </c>
      <c r="AU172" s="18" t="s">
        <v>144</v>
      </c>
      <c r="AY172" s="18" t="s">
        <v>165</v>
      </c>
      <c r="BE172" s="109">
        <f t="shared" si="29"/>
        <v>0</v>
      </c>
      <c r="BF172" s="109">
        <f t="shared" si="30"/>
        <v>0</v>
      </c>
      <c r="BG172" s="109">
        <f t="shared" si="31"/>
        <v>0</v>
      </c>
      <c r="BH172" s="109">
        <f t="shared" si="32"/>
        <v>0</v>
      </c>
      <c r="BI172" s="109">
        <f t="shared" si="33"/>
        <v>0</v>
      </c>
      <c r="BJ172" s="18" t="s">
        <v>144</v>
      </c>
      <c r="BK172" s="174">
        <f t="shared" si="34"/>
        <v>0</v>
      </c>
      <c r="BL172" s="18" t="s">
        <v>171</v>
      </c>
      <c r="BM172" s="18" t="s">
        <v>281</v>
      </c>
    </row>
    <row r="173" spans="2:65" s="1" customFormat="1" ht="25.5" customHeight="1">
      <c r="B173" s="34"/>
      <c r="C173" s="166" t="s">
        <v>215</v>
      </c>
      <c r="D173" s="166" t="s">
        <v>167</v>
      </c>
      <c r="E173" s="167" t="s">
        <v>282</v>
      </c>
      <c r="F173" s="251" t="s">
        <v>283</v>
      </c>
      <c r="G173" s="251"/>
      <c r="H173" s="251"/>
      <c r="I173" s="251"/>
      <c r="J173" s="168" t="s">
        <v>180</v>
      </c>
      <c r="K173" s="169">
        <v>6.75</v>
      </c>
      <c r="L173" s="252">
        <v>0</v>
      </c>
      <c r="M173" s="253"/>
      <c r="N173" s="254">
        <f t="shared" si="25"/>
        <v>0</v>
      </c>
      <c r="O173" s="254"/>
      <c r="P173" s="254"/>
      <c r="Q173" s="254"/>
      <c r="R173" s="36"/>
      <c r="T173" s="171" t="s">
        <v>20</v>
      </c>
      <c r="U173" s="43" t="s">
        <v>41</v>
      </c>
      <c r="V173" s="35"/>
      <c r="W173" s="172">
        <f t="shared" si="26"/>
        <v>0</v>
      </c>
      <c r="X173" s="172">
        <v>0</v>
      </c>
      <c r="Y173" s="172">
        <f t="shared" si="27"/>
        <v>0</v>
      </c>
      <c r="Z173" s="172">
        <v>0</v>
      </c>
      <c r="AA173" s="173">
        <f t="shared" si="28"/>
        <v>0</v>
      </c>
      <c r="AR173" s="18" t="s">
        <v>171</v>
      </c>
      <c r="AT173" s="18" t="s">
        <v>167</v>
      </c>
      <c r="AU173" s="18" t="s">
        <v>144</v>
      </c>
      <c r="AY173" s="18" t="s">
        <v>165</v>
      </c>
      <c r="BE173" s="109">
        <f t="shared" si="29"/>
        <v>0</v>
      </c>
      <c r="BF173" s="109">
        <f t="shared" si="30"/>
        <v>0</v>
      </c>
      <c r="BG173" s="109">
        <f t="shared" si="31"/>
        <v>0</v>
      </c>
      <c r="BH173" s="109">
        <f t="shared" si="32"/>
        <v>0</v>
      </c>
      <c r="BI173" s="109">
        <f t="shared" si="33"/>
        <v>0</v>
      </c>
      <c r="BJ173" s="18" t="s">
        <v>144</v>
      </c>
      <c r="BK173" s="174">
        <f t="shared" si="34"/>
        <v>0</v>
      </c>
      <c r="BL173" s="18" t="s">
        <v>171</v>
      </c>
      <c r="BM173" s="18" t="s">
        <v>284</v>
      </c>
    </row>
    <row r="174" spans="2:65" s="1" customFormat="1" ht="16.5" customHeight="1">
      <c r="B174" s="34"/>
      <c r="C174" s="166" t="s">
        <v>285</v>
      </c>
      <c r="D174" s="166" t="s">
        <v>167</v>
      </c>
      <c r="E174" s="167" t="s">
        <v>286</v>
      </c>
      <c r="F174" s="251" t="s">
        <v>287</v>
      </c>
      <c r="G174" s="251"/>
      <c r="H174" s="251"/>
      <c r="I174" s="251"/>
      <c r="J174" s="168" t="s">
        <v>180</v>
      </c>
      <c r="K174" s="169">
        <v>20.16</v>
      </c>
      <c r="L174" s="252">
        <v>0</v>
      </c>
      <c r="M174" s="253"/>
      <c r="N174" s="254">
        <f t="shared" si="25"/>
        <v>0</v>
      </c>
      <c r="O174" s="254"/>
      <c r="P174" s="254"/>
      <c r="Q174" s="254"/>
      <c r="R174" s="36"/>
      <c r="T174" s="171" t="s">
        <v>20</v>
      </c>
      <c r="U174" s="43" t="s">
        <v>41</v>
      </c>
      <c r="V174" s="35"/>
      <c r="W174" s="172">
        <f t="shared" si="26"/>
        <v>0</v>
      </c>
      <c r="X174" s="172">
        <v>0</v>
      </c>
      <c r="Y174" s="172">
        <f t="shared" si="27"/>
        <v>0</v>
      </c>
      <c r="Z174" s="172">
        <v>0</v>
      </c>
      <c r="AA174" s="173">
        <f t="shared" si="28"/>
        <v>0</v>
      </c>
      <c r="AR174" s="18" t="s">
        <v>171</v>
      </c>
      <c r="AT174" s="18" t="s">
        <v>167</v>
      </c>
      <c r="AU174" s="18" t="s">
        <v>144</v>
      </c>
      <c r="AY174" s="18" t="s">
        <v>165</v>
      </c>
      <c r="BE174" s="109">
        <f t="shared" si="29"/>
        <v>0</v>
      </c>
      <c r="BF174" s="109">
        <f t="shared" si="30"/>
        <v>0</v>
      </c>
      <c r="BG174" s="109">
        <f t="shared" si="31"/>
        <v>0</v>
      </c>
      <c r="BH174" s="109">
        <f t="shared" si="32"/>
        <v>0</v>
      </c>
      <c r="BI174" s="109">
        <f t="shared" si="33"/>
        <v>0</v>
      </c>
      <c r="BJ174" s="18" t="s">
        <v>144</v>
      </c>
      <c r="BK174" s="174">
        <f t="shared" si="34"/>
        <v>0</v>
      </c>
      <c r="BL174" s="18" t="s">
        <v>171</v>
      </c>
      <c r="BM174" s="18" t="s">
        <v>288</v>
      </c>
    </row>
    <row r="175" spans="2:65" s="1" customFormat="1" ht="16.5" customHeight="1">
      <c r="B175" s="34"/>
      <c r="C175" s="166" t="s">
        <v>218</v>
      </c>
      <c r="D175" s="166" t="s">
        <v>167</v>
      </c>
      <c r="E175" s="167" t="s">
        <v>289</v>
      </c>
      <c r="F175" s="251" t="s">
        <v>290</v>
      </c>
      <c r="G175" s="251"/>
      <c r="H175" s="251"/>
      <c r="I175" s="251"/>
      <c r="J175" s="168" t="s">
        <v>180</v>
      </c>
      <c r="K175" s="169">
        <v>20.16</v>
      </c>
      <c r="L175" s="252">
        <v>0</v>
      </c>
      <c r="M175" s="253"/>
      <c r="N175" s="254">
        <f t="shared" si="25"/>
        <v>0</v>
      </c>
      <c r="O175" s="254"/>
      <c r="P175" s="254"/>
      <c r="Q175" s="254"/>
      <c r="R175" s="36"/>
      <c r="T175" s="171" t="s">
        <v>20</v>
      </c>
      <c r="U175" s="43" t="s">
        <v>41</v>
      </c>
      <c r="V175" s="35"/>
      <c r="W175" s="172">
        <f t="shared" si="26"/>
        <v>0</v>
      </c>
      <c r="X175" s="172">
        <v>0</v>
      </c>
      <c r="Y175" s="172">
        <f t="shared" si="27"/>
        <v>0</v>
      </c>
      <c r="Z175" s="172">
        <v>0</v>
      </c>
      <c r="AA175" s="173">
        <f t="shared" si="28"/>
        <v>0</v>
      </c>
      <c r="AR175" s="18" t="s">
        <v>171</v>
      </c>
      <c r="AT175" s="18" t="s">
        <v>167</v>
      </c>
      <c r="AU175" s="18" t="s">
        <v>144</v>
      </c>
      <c r="AY175" s="18" t="s">
        <v>165</v>
      </c>
      <c r="BE175" s="109">
        <f t="shared" si="29"/>
        <v>0</v>
      </c>
      <c r="BF175" s="109">
        <f t="shared" si="30"/>
        <v>0</v>
      </c>
      <c r="BG175" s="109">
        <f t="shared" si="31"/>
        <v>0</v>
      </c>
      <c r="BH175" s="109">
        <f t="shared" si="32"/>
        <v>0</v>
      </c>
      <c r="BI175" s="109">
        <f t="shared" si="33"/>
        <v>0</v>
      </c>
      <c r="BJ175" s="18" t="s">
        <v>144</v>
      </c>
      <c r="BK175" s="174">
        <f t="shared" si="34"/>
        <v>0</v>
      </c>
      <c r="BL175" s="18" t="s">
        <v>171</v>
      </c>
      <c r="BM175" s="18" t="s">
        <v>291</v>
      </c>
    </row>
    <row r="176" spans="2:63" s="9" customFormat="1" ht="29.25" customHeight="1">
      <c r="B176" s="155"/>
      <c r="C176" s="156"/>
      <c r="D176" s="165" t="s">
        <v>122</v>
      </c>
      <c r="E176" s="165"/>
      <c r="F176" s="165"/>
      <c r="G176" s="165"/>
      <c r="H176" s="165"/>
      <c r="I176" s="165"/>
      <c r="J176" s="165"/>
      <c r="K176" s="165"/>
      <c r="L176" s="165"/>
      <c r="M176" s="165"/>
      <c r="N176" s="265">
        <f>BK176</f>
        <v>0</v>
      </c>
      <c r="O176" s="266"/>
      <c r="P176" s="266"/>
      <c r="Q176" s="266"/>
      <c r="R176" s="158"/>
      <c r="T176" s="159"/>
      <c r="U176" s="156"/>
      <c r="V176" s="156"/>
      <c r="W176" s="160">
        <f>SUM(W177:W193)</f>
        <v>0</v>
      </c>
      <c r="X176" s="156"/>
      <c r="Y176" s="160">
        <f>SUM(Y177:Y193)</f>
        <v>0.17546550000000002</v>
      </c>
      <c r="Z176" s="156"/>
      <c r="AA176" s="161">
        <f>SUM(AA177:AA193)</f>
        <v>0</v>
      </c>
      <c r="AR176" s="162" t="s">
        <v>82</v>
      </c>
      <c r="AT176" s="163" t="s">
        <v>73</v>
      </c>
      <c r="AU176" s="163" t="s">
        <v>82</v>
      </c>
      <c r="AY176" s="162" t="s">
        <v>165</v>
      </c>
      <c r="BK176" s="164">
        <f>SUM(BK177:BK193)</f>
        <v>0</v>
      </c>
    </row>
    <row r="177" spans="2:65" s="1" customFormat="1" ht="25.5" customHeight="1">
      <c r="B177" s="34"/>
      <c r="C177" s="166" t="s">
        <v>292</v>
      </c>
      <c r="D177" s="166" t="s">
        <v>167</v>
      </c>
      <c r="E177" s="167" t="s">
        <v>293</v>
      </c>
      <c r="F177" s="251" t="s">
        <v>294</v>
      </c>
      <c r="G177" s="251"/>
      <c r="H177" s="251"/>
      <c r="I177" s="251"/>
      <c r="J177" s="168" t="s">
        <v>180</v>
      </c>
      <c r="K177" s="169">
        <v>286.4</v>
      </c>
      <c r="L177" s="252">
        <v>0</v>
      </c>
      <c r="M177" s="253"/>
      <c r="N177" s="254">
        <f aca="true" t="shared" si="35" ref="N177:N193">ROUND(L177*K177,3)</f>
        <v>0</v>
      </c>
      <c r="O177" s="254"/>
      <c r="P177" s="254"/>
      <c r="Q177" s="254"/>
      <c r="R177" s="36"/>
      <c r="T177" s="171" t="s">
        <v>20</v>
      </c>
      <c r="U177" s="43" t="s">
        <v>41</v>
      </c>
      <c r="V177" s="35"/>
      <c r="W177" s="172">
        <f aca="true" t="shared" si="36" ref="W177:W193">V177*K177</f>
        <v>0</v>
      </c>
      <c r="X177" s="172">
        <v>0</v>
      </c>
      <c r="Y177" s="172">
        <f aca="true" t="shared" si="37" ref="Y177:Y193">X177*K177</f>
        <v>0</v>
      </c>
      <c r="Z177" s="172">
        <v>0</v>
      </c>
      <c r="AA177" s="173">
        <f aca="true" t="shared" si="38" ref="AA177:AA193">Z177*K177</f>
        <v>0</v>
      </c>
      <c r="AR177" s="18" t="s">
        <v>171</v>
      </c>
      <c r="AT177" s="18" t="s">
        <v>167</v>
      </c>
      <c r="AU177" s="18" t="s">
        <v>144</v>
      </c>
      <c r="AY177" s="18" t="s">
        <v>165</v>
      </c>
      <c r="BE177" s="109">
        <f aca="true" t="shared" si="39" ref="BE177:BE193">IF(U177="základná",N177,0)</f>
        <v>0</v>
      </c>
      <c r="BF177" s="109">
        <f aca="true" t="shared" si="40" ref="BF177:BF193">IF(U177="znížená",N177,0)</f>
        <v>0</v>
      </c>
      <c r="BG177" s="109">
        <f aca="true" t="shared" si="41" ref="BG177:BG193">IF(U177="zákl. prenesená",N177,0)</f>
        <v>0</v>
      </c>
      <c r="BH177" s="109">
        <f aca="true" t="shared" si="42" ref="BH177:BH193">IF(U177="zníž. prenesená",N177,0)</f>
        <v>0</v>
      </c>
      <c r="BI177" s="109">
        <f aca="true" t="shared" si="43" ref="BI177:BI193">IF(U177="nulová",N177,0)</f>
        <v>0</v>
      </c>
      <c r="BJ177" s="18" t="s">
        <v>144</v>
      </c>
      <c r="BK177" s="174">
        <f aca="true" t="shared" si="44" ref="BK177:BK193">ROUND(L177*K177,3)</f>
        <v>0</v>
      </c>
      <c r="BL177" s="18" t="s">
        <v>171</v>
      </c>
      <c r="BM177" s="18" t="s">
        <v>295</v>
      </c>
    </row>
    <row r="178" spans="2:65" s="1" customFormat="1" ht="25.5" customHeight="1">
      <c r="B178" s="34"/>
      <c r="C178" s="166" t="s">
        <v>223</v>
      </c>
      <c r="D178" s="166" t="s">
        <v>167</v>
      </c>
      <c r="E178" s="167" t="s">
        <v>296</v>
      </c>
      <c r="F178" s="251" t="s">
        <v>297</v>
      </c>
      <c r="G178" s="251"/>
      <c r="H178" s="251"/>
      <c r="I178" s="251"/>
      <c r="J178" s="168" t="s">
        <v>180</v>
      </c>
      <c r="K178" s="169">
        <v>372.369</v>
      </c>
      <c r="L178" s="252">
        <v>0</v>
      </c>
      <c r="M178" s="253"/>
      <c r="N178" s="254">
        <f t="shared" si="35"/>
        <v>0</v>
      </c>
      <c r="O178" s="254"/>
      <c r="P178" s="254"/>
      <c r="Q178" s="254"/>
      <c r="R178" s="36"/>
      <c r="T178" s="171" t="s">
        <v>20</v>
      </c>
      <c r="U178" s="43" t="s">
        <v>41</v>
      </c>
      <c r="V178" s="35"/>
      <c r="W178" s="172">
        <f t="shared" si="36"/>
        <v>0</v>
      </c>
      <c r="X178" s="172">
        <v>0</v>
      </c>
      <c r="Y178" s="172">
        <f t="shared" si="37"/>
        <v>0</v>
      </c>
      <c r="Z178" s="172">
        <v>0</v>
      </c>
      <c r="AA178" s="173">
        <f t="shared" si="38"/>
        <v>0</v>
      </c>
      <c r="AR178" s="18" t="s">
        <v>171</v>
      </c>
      <c r="AT178" s="18" t="s">
        <v>167</v>
      </c>
      <c r="AU178" s="18" t="s">
        <v>144</v>
      </c>
      <c r="AY178" s="18" t="s">
        <v>165</v>
      </c>
      <c r="BE178" s="109">
        <f t="shared" si="39"/>
        <v>0</v>
      </c>
      <c r="BF178" s="109">
        <f t="shared" si="40"/>
        <v>0</v>
      </c>
      <c r="BG178" s="109">
        <f t="shared" si="41"/>
        <v>0</v>
      </c>
      <c r="BH178" s="109">
        <f t="shared" si="42"/>
        <v>0</v>
      </c>
      <c r="BI178" s="109">
        <f t="shared" si="43"/>
        <v>0</v>
      </c>
      <c r="BJ178" s="18" t="s">
        <v>144</v>
      </c>
      <c r="BK178" s="174">
        <f t="shared" si="44"/>
        <v>0</v>
      </c>
      <c r="BL178" s="18" t="s">
        <v>171</v>
      </c>
      <c r="BM178" s="18" t="s">
        <v>298</v>
      </c>
    </row>
    <row r="179" spans="2:65" s="1" customFormat="1" ht="25.5" customHeight="1">
      <c r="B179" s="34"/>
      <c r="C179" s="166" t="s">
        <v>299</v>
      </c>
      <c r="D179" s="166" t="s">
        <v>167</v>
      </c>
      <c r="E179" s="167" t="s">
        <v>300</v>
      </c>
      <c r="F179" s="251" t="s">
        <v>301</v>
      </c>
      <c r="G179" s="251"/>
      <c r="H179" s="251"/>
      <c r="I179" s="251"/>
      <c r="J179" s="168" t="s">
        <v>180</v>
      </c>
      <c r="K179" s="169">
        <v>4.228</v>
      </c>
      <c r="L179" s="252">
        <v>0</v>
      </c>
      <c r="M179" s="253"/>
      <c r="N179" s="254">
        <f t="shared" si="35"/>
        <v>0</v>
      </c>
      <c r="O179" s="254"/>
      <c r="P179" s="254"/>
      <c r="Q179" s="254"/>
      <c r="R179" s="36"/>
      <c r="T179" s="171" t="s">
        <v>20</v>
      </c>
      <c r="U179" s="43" t="s">
        <v>41</v>
      </c>
      <c r="V179" s="35"/>
      <c r="W179" s="172">
        <f t="shared" si="36"/>
        <v>0</v>
      </c>
      <c r="X179" s="172">
        <v>0</v>
      </c>
      <c r="Y179" s="172">
        <f t="shared" si="37"/>
        <v>0</v>
      </c>
      <c r="Z179" s="172">
        <v>0</v>
      </c>
      <c r="AA179" s="173">
        <f t="shared" si="38"/>
        <v>0</v>
      </c>
      <c r="AR179" s="18" t="s">
        <v>171</v>
      </c>
      <c r="AT179" s="18" t="s">
        <v>167</v>
      </c>
      <c r="AU179" s="18" t="s">
        <v>144</v>
      </c>
      <c r="AY179" s="18" t="s">
        <v>165</v>
      </c>
      <c r="BE179" s="109">
        <f t="shared" si="39"/>
        <v>0</v>
      </c>
      <c r="BF179" s="109">
        <f t="shared" si="40"/>
        <v>0</v>
      </c>
      <c r="BG179" s="109">
        <f t="shared" si="41"/>
        <v>0</v>
      </c>
      <c r="BH179" s="109">
        <f t="shared" si="42"/>
        <v>0</v>
      </c>
      <c r="BI179" s="109">
        <f t="shared" si="43"/>
        <v>0</v>
      </c>
      <c r="BJ179" s="18" t="s">
        <v>144</v>
      </c>
      <c r="BK179" s="174">
        <f t="shared" si="44"/>
        <v>0</v>
      </c>
      <c r="BL179" s="18" t="s">
        <v>171</v>
      </c>
      <c r="BM179" s="18" t="s">
        <v>302</v>
      </c>
    </row>
    <row r="180" spans="2:65" s="1" customFormat="1" ht="25.5" customHeight="1">
      <c r="B180" s="34"/>
      <c r="C180" s="166" t="s">
        <v>228</v>
      </c>
      <c r="D180" s="166" t="s">
        <v>167</v>
      </c>
      <c r="E180" s="167" t="s">
        <v>303</v>
      </c>
      <c r="F180" s="251" t="s">
        <v>304</v>
      </c>
      <c r="G180" s="251"/>
      <c r="H180" s="251"/>
      <c r="I180" s="251"/>
      <c r="J180" s="168" t="s">
        <v>180</v>
      </c>
      <c r="K180" s="169">
        <v>4.228</v>
      </c>
      <c r="L180" s="252">
        <v>0</v>
      </c>
      <c r="M180" s="253"/>
      <c r="N180" s="254">
        <f t="shared" si="35"/>
        <v>0</v>
      </c>
      <c r="O180" s="254"/>
      <c r="P180" s="254"/>
      <c r="Q180" s="254"/>
      <c r="R180" s="36"/>
      <c r="T180" s="171" t="s">
        <v>20</v>
      </c>
      <c r="U180" s="43" t="s">
        <v>41</v>
      </c>
      <c r="V180" s="35"/>
      <c r="W180" s="172">
        <f t="shared" si="36"/>
        <v>0</v>
      </c>
      <c r="X180" s="172">
        <v>0</v>
      </c>
      <c r="Y180" s="172">
        <f t="shared" si="37"/>
        <v>0</v>
      </c>
      <c r="Z180" s="172">
        <v>0</v>
      </c>
      <c r="AA180" s="173">
        <f t="shared" si="38"/>
        <v>0</v>
      </c>
      <c r="AR180" s="18" t="s">
        <v>171</v>
      </c>
      <c r="AT180" s="18" t="s">
        <v>167</v>
      </c>
      <c r="AU180" s="18" t="s">
        <v>144</v>
      </c>
      <c r="AY180" s="18" t="s">
        <v>165</v>
      </c>
      <c r="BE180" s="109">
        <f t="shared" si="39"/>
        <v>0</v>
      </c>
      <c r="BF180" s="109">
        <f t="shared" si="40"/>
        <v>0</v>
      </c>
      <c r="BG180" s="109">
        <f t="shared" si="41"/>
        <v>0</v>
      </c>
      <c r="BH180" s="109">
        <f t="shared" si="42"/>
        <v>0</v>
      </c>
      <c r="BI180" s="109">
        <f t="shared" si="43"/>
        <v>0</v>
      </c>
      <c r="BJ180" s="18" t="s">
        <v>144</v>
      </c>
      <c r="BK180" s="174">
        <f t="shared" si="44"/>
        <v>0</v>
      </c>
      <c r="BL180" s="18" t="s">
        <v>171</v>
      </c>
      <c r="BM180" s="18" t="s">
        <v>305</v>
      </c>
    </row>
    <row r="181" spans="2:65" s="1" customFormat="1" ht="25.5" customHeight="1">
      <c r="B181" s="34"/>
      <c r="C181" s="166" t="s">
        <v>306</v>
      </c>
      <c r="D181" s="166" t="s">
        <v>167</v>
      </c>
      <c r="E181" s="167" t="s">
        <v>307</v>
      </c>
      <c r="F181" s="251" t="s">
        <v>308</v>
      </c>
      <c r="G181" s="251"/>
      <c r="H181" s="251"/>
      <c r="I181" s="251"/>
      <c r="J181" s="168" t="s">
        <v>180</v>
      </c>
      <c r="K181" s="169">
        <v>403.215</v>
      </c>
      <c r="L181" s="252">
        <v>0</v>
      </c>
      <c r="M181" s="253"/>
      <c r="N181" s="254">
        <f t="shared" si="35"/>
        <v>0</v>
      </c>
      <c r="O181" s="254"/>
      <c r="P181" s="254"/>
      <c r="Q181" s="254"/>
      <c r="R181" s="36"/>
      <c r="T181" s="171" t="s">
        <v>20</v>
      </c>
      <c r="U181" s="43" t="s">
        <v>41</v>
      </c>
      <c r="V181" s="35"/>
      <c r="W181" s="172">
        <f t="shared" si="36"/>
        <v>0</v>
      </c>
      <c r="X181" s="172">
        <v>0</v>
      </c>
      <c r="Y181" s="172">
        <f t="shared" si="37"/>
        <v>0</v>
      </c>
      <c r="Z181" s="172">
        <v>0</v>
      </c>
      <c r="AA181" s="173">
        <f t="shared" si="38"/>
        <v>0</v>
      </c>
      <c r="AR181" s="18" t="s">
        <v>171</v>
      </c>
      <c r="AT181" s="18" t="s">
        <v>167</v>
      </c>
      <c r="AU181" s="18" t="s">
        <v>144</v>
      </c>
      <c r="AY181" s="18" t="s">
        <v>165</v>
      </c>
      <c r="BE181" s="109">
        <f t="shared" si="39"/>
        <v>0</v>
      </c>
      <c r="BF181" s="109">
        <f t="shared" si="40"/>
        <v>0</v>
      </c>
      <c r="BG181" s="109">
        <f t="shared" si="41"/>
        <v>0</v>
      </c>
      <c r="BH181" s="109">
        <f t="shared" si="42"/>
        <v>0</v>
      </c>
      <c r="BI181" s="109">
        <f t="shared" si="43"/>
        <v>0</v>
      </c>
      <c r="BJ181" s="18" t="s">
        <v>144</v>
      </c>
      <c r="BK181" s="174">
        <f t="shared" si="44"/>
        <v>0</v>
      </c>
      <c r="BL181" s="18" t="s">
        <v>171</v>
      </c>
      <c r="BM181" s="18" t="s">
        <v>309</v>
      </c>
    </row>
    <row r="182" spans="2:65" s="1" customFormat="1" ht="25.5" customHeight="1">
      <c r="B182" s="34"/>
      <c r="C182" s="166" t="s">
        <v>232</v>
      </c>
      <c r="D182" s="166" t="s">
        <v>167</v>
      </c>
      <c r="E182" s="167" t="s">
        <v>310</v>
      </c>
      <c r="F182" s="251" t="s">
        <v>311</v>
      </c>
      <c r="G182" s="251"/>
      <c r="H182" s="251"/>
      <c r="I182" s="251"/>
      <c r="J182" s="168" t="s">
        <v>180</v>
      </c>
      <c r="K182" s="169">
        <v>9.1</v>
      </c>
      <c r="L182" s="252">
        <v>0</v>
      </c>
      <c r="M182" s="253"/>
      <c r="N182" s="254">
        <f t="shared" si="35"/>
        <v>0</v>
      </c>
      <c r="O182" s="254"/>
      <c r="P182" s="254"/>
      <c r="Q182" s="254"/>
      <c r="R182" s="36"/>
      <c r="T182" s="171" t="s">
        <v>20</v>
      </c>
      <c r="U182" s="43" t="s">
        <v>41</v>
      </c>
      <c r="V182" s="35"/>
      <c r="W182" s="172">
        <f t="shared" si="36"/>
        <v>0</v>
      </c>
      <c r="X182" s="172">
        <v>0</v>
      </c>
      <c r="Y182" s="172">
        <f t="shared" si="37"/>
        <v>0</v>
      </c>
      <c r="Z182" s="172">
        <v>0</v>
      </c>
      <c r="AA182" s="173">
        <f t="shared" si="38"/>
        <v>0</v>
      </c>
      <c r="AR182" s="18" t="s">
        <v>171</v>
      </c>
      <c r="AT182" s="18" t="s">
        <v>167</v>
      </c>
      <c r="AU182" s="18" t="s">
        <v>144</v>
      </c>
      <c r="AY182" s="18" t="s">
        <v>165</v>
      </c>
      <c r="BE182" s="109">
        <f t="shared" si="39"/>
        <v>0</v>
      </c>
      <c r="BF182" s="109">
        <f t="shared" si="40"/>
        <v>0</v>
      </c>
      <c r="BG182" s="109">
        <f t="shared" si="41"/>
        <v>0</v>
      </c>
      <c r="BH182" s="109">
        <f t="shared" si="42"/>
        <v>0</v>
      </c>
      <c r="BI182" s="109">
        <f t="shared" si="43"/>
        <v>0</v>
      </c>
      <c r="BJ182" s="18" t="s">
        <v>144</v>
      </c>
      <c r="BK182" s="174">
        <f t="shared" si="44"/>
        <v>0</v>
      </c>
      <c r="BL182" s="18" t="s">
        <v>171</v>
      </c>
      <c r="BM182" s="18" t="s">
        <v>312</v>
      </c>
    </row>
    <row r="183" spans="2:65" s="1" customFormat="1" ht="38.25" customHeight="1">
      <c r="B183" s="34"/>
      <c r="C183" s="166" t="s">
        <v>313</v>
      </c>
      <c r="D183" s="166" t="s">
        <v>167</v>
      </c>
      <c r="E183" s="167" t="s">
        <v>314</v>
      </c>
      <c r="F183" s="251" t="s">
        <v>315</v>
      </c>
      <c r="G183" s="251"/>
      <c r="H183" s="251"/>
      <c r="I183" s="251"/>
      <c r="J183" s="168" t="s">
        <v>180</v>
      </c>
      <c r="K183" s="169">
        <v>17.42</v>
      </c>
      <c r="L183" s="252">
        <v>0</v>
      </c>
      <c r="M183" s="253"/>
      <c r="N183" s="254">
        <f t="shared" si="35"/>
        <v>0</v>
      </c>
      <c r="O183" s="254"/>
      <c r="P183" s="254"/>
      <c r="Q183" s="254"/>
      <c r="R183" s="36"/>
      <c r="T183" s="171" t="s">
        <v>20</v>
      </c>
      <c r="U183" s="43" t="s">
        <v>41</v>
      </c>
      <c r="V183" s="35"/>
      <c r="W183" s="172">
        <f t="shared" si="36"/>
        <v>0</v>
      </c>
      <c r="X183" s="172">
        <v>0</v>
      </c>
      <c r="Y183" s="172">
        <f t="shared" si="37"/>
        <v>0</v>
      </c>
      <c r="Z183" s="172">
        <v>0</v>
      </c>
      <c r="AA183" s="173">
        <f t="shared" si="38"/>
        <v>0</v>
      </c>
      <c r="AR183" s="18" t="s">
        <v>171</v>
      </c>
      <c r="AT183" s="18" t="s">
        <v>167</v>
      </c>
      <c r="AU183" s="18" t="s">
        <v>144</v>
      </c>
      <c r="AY183" s="18" t="s">
        <v>165</v>
      </c>
      <c r="BE183" s="109">
        <f t="shared" si="39"/>
        <v>0</v>
      </c>
      <c r="BF183" s="109">
        <f t="shared" si="40"/>
        <v>0</v>
      </c>
      <c r="BG183" s="109">
        <f t="shared" si="41"/>
        <v>0</v>
      </c>
      <c r="BH183" s="109">
        <f t="shared" si="42"/>
        <v>0</v>
      </c>
      <c r="BI183" s="109">
        <f t="shared" si="43"/>
        <v>0</v>
      </c>
      <c r="BJ183" s="18" t="s">
        <v>144</v>
      </c>
      <c r="BK183" s="174">
        <f t="shared" si="44"/>
        <v>0</v>
      </c>
      <c r="BL183" s="18" t="s">
        <v>171</v>
      </c>
      <c r="BM183" s="18" t="s">
        <v>316</v>
      </c>
    </row>
    <row r="184" spans="2:65" s="1" customFormat="1" ht="25.5" customHeight="1">
      <c r="B184" s="34"/>
      <c r="C184" s="166" t="s">
        <v>235</v>
      </c>
      <c r="D184" s="166" t="s">
        <v>167</v>
      </c>
      <c r="E184" s="167" t="s">
        <v>317</v>
      </c>
      <c r="F184" s="251" t="s">
        <v>318</v>
      </c>
      <c r="G184" s="251"/>
      <c r="H184" s="251"/>
      <c r="I184" s="251"/>
      <c r="J184" s="168" t="s">
        <v>180</v>
      </c>
      <c r="K184" s="169">
        <v>17.42</v>
      </c>
      <c r="L184" s="252">
        <v>0</v>
      </c>
      <c r="M184" s="253"/>
      <c r="N184" s="254">
        <f t="shared" si="35"/>
        <v>0</v>
      </c>
      <c r="O184" s="254"/>
      <c r="P184" s="254"/>
      <c r="Q184" s="254"/>
      <c r="R184" s="36"/>
      <c r="T184" s="171" t="s">
        <v>20</v>
      </c>
      <c r="U184" s="43" t="s">
        <v>41</v>
      </c>
      <c r="V184" s="35"/>
      <c r="W184" s="172">
        <f t="shared" si="36"/>
        <v>0</v>
      </c>
      <c r="X184" s="172">
        <v>0</v>
      </c>
      <c r="Y184" s="172">
        <f t="shared" si="37"/>
        <v>0</v>
      </c>
      <c r="Z184" s="172">
        <v>0</v>
      </c>
      <c r="AA184" s="173">
        <f t="shared" si="38"/>
        <v>0</v>
      </c>
      <c r="AR184" s="18" t="s">
        <v>171</v>
      </c>
      <c r="AT184" s="18" t="s">
        <v>167</v>
      </c>
      <c r="AU184" s="18" t="s">
        <v>144</v>
      </c>
      <c r="AY184" s="18" t="s">
        <v>165</v>
      </c>
      <c r="BE184" s="109">
        <f t="shared" si="39"/>
        <v>0</v>
      </c>
      <c r="BF184" s="109">
        <f t="shared" si="40"/>
        <v>0</v>
      </c>
      <c r="BG184" s="109">
        <f t="shared" si="41"/>
        <v>0</v>
      </c>
      <c r="BH184" s="109">
        <f t="shared" si="42"/>
        <v>0</v>
      </c>
      <c r="BI184" s="109">
        <f t="shared" si="43"/>
        <v>0</v>
      </c>
      <c r="BJ184" s="18" t="s">
        <v>144</v>
      </c>
      <c r="BK184" s="174">
        <f t="shared" si="44"/>
        <v>0</v>
      </c>
      <c r="BL184" s="18" t="s">
        <v>171</v>
      </c>
      <c r="BM184" s="18" t="s">
        <v>319</v>
      </c>
    </row>
    <row r="185" spans="2:65" s="1" customFormat="1" ht="16.5" customHeight="1">
      <c r="B185" s="34"/>
      <c r="C185" s="166" t="s">
        <v>320</v>
      </c>
      <c r="D185" s="166" t="s">
        <v>167</v>
      </c>
      <c r="E185" s="167" t="s">
        <v>321</v>
      </c>
      <c r="F185" s="251" t="s">
        <v>322</v>
      </c>
      <c r="G185" s="251"/>
      <c r="H185" s="251"/>
      <c r="I185" s="251"/>
      <c r="J185" s="168" t="s">
        <v>180</v>
      </c>
      <c r="K185" s="169">
        <v>23.52</v>
      </c>
      <c r="L185" s="252">
        <v>0</v>
      </c>
      <c r="M185" s="253"/>
      <c r="N185" s="254">
        <f t="shared" si="35"/>
        <v>0</v>
      </c>
      <c r="O185" s="254"/>
      <c r="P185" s="254"/>
      <c r="Q185" s="254"/>
      <c r="R185" s="36"/>
      <c r="T185" s="171" t="s">
        <v>20</v>
      </c>
      <c r="U185" s="43" t="s">
        <v>41</v>
      </c>
      <c r="V185" s="35"/>
      <c r="W185" s="172">
        <f t="shared" si="36"/>
        <v>0</v>
      </c>
      <c r="X185" s="172">
        <v>0</v>
      </c>
      <c r="Y185" s="172">
        <f t="shared" si="37"/>
        <v>0</v>
      </c>
      <c r="Z185" s="172">
        <v>0</v>
      </c>
      <c r="AA185" s="173">
        <f t="shared" si="38"/>
        <v>0</v>
      </c>
      <c r="AR185" s="18" t="s">
        <v>171</v>
      </c>
      <c r="AT185" s="18" t="s">
        <v>167</v>
      </c>
      <c r="AU185" s="18" t="s">
        <v>144</v>
      </c>
      <c r="AY185" s="18" t="s">
        <v>165</v>
      </c>
      <c r="BE185" s="109">
        <f t="shared" si="39"/>
        <v>0</v>
      </c>
      <c r="BF185" s="109">
        <f t="shared" si="40"/>
        <v>0</v>
      </c>
      <c r="BG185" s="109">
        <f t="shared" si="41"/>
        <v>0</v>
      </c>
      <c r="BH185" s="109">
        <f t="shared" si="42"/>
        <v>0</v>
      </c>
      <c r="BI185" s="109">
        <f t="shared" si="43"/>
        <v>0</v>
      </c>
      <c r="BJ185" s="18" t="s">
        <v>144</v>
      </c>
      <c r="BK185" s="174">
        <f t="shared" si="44"/>
        <v>0</v>
      </c>
      <c r="BL185" s="18" t="s">
        <v>171</v>
      </c>
      <c r="BM185" s="18" t="s">
        <v>323</v>
      </c>
    </row>
    <row r="186" spans="2:65" s="1" customFormat="1" ht="16.5" customHeight="1">
      <c r="B186" s="34"/>
      <c r="C186" s="166" t="s">
        <v>239</v>
      </c>
      <c r="D186" s="166" t="s">
        <v>167</v>
      </c>
      <c r="E186" s="167" t="s">
        <v>324</v>
      </c>
      <c r="F186" s="251" t="s">
        <v>325</v>
      </c>
      <c r="G186" s="251"/>
      <c r="H186" s="251"/>
      <c r="I186" s="251"/>
      <c r="J186" s="168" t="s">
        <v>180</v>
      </c>
      <c r="K186" s="169">
        <v>17.42</v>
      </c>
      <c r="L186" s="252">
        <v>0</v>
      </c>
      <c r="M186" s="253"/>
      <c r="N186" s="254">
        <f t="shared" si="35"/>
        <v>0</v>
      </c>
      <c r="O186" s="254"/>
      <c r="P186" s="254"/>
      <c r="Q186" s="254"/>
      <c r="R186" s="36"/>
      <c r="T186" s="171" t="s">
        <v>20</v>
      </c>
      <c r="U186" s="43" t="s">
        <v>41</v>
      </c>
      <c r="V186" s="35"/>
      <c r="W186" s="172">
        <f t="shared" si="36"/>
        <v>0</v>
      </c>
      <c r="X186" s="172">
        <v>0</v>
      </c>
      <c r="Y186" s="172">
        <f t="shared" si="37"/>
        <v>0</v>
      </c>
      <c r="Z186" s="172">
        <v>0</v>
      </c>
      <c r="AA186" s="173">
        <f t="shared" si="38"/>
        <v>0</v>
      </c>
      <c r="AR186" s="18" t="s">
        <v>171</v>
      </c>
      <c r="AT186" s="18" t="s">
        <v>167</v>
      </c>
      <c r="AU186" s="18" t="s">
        <v>144</v>
      </c>
      <c r="AY186" s="18" t="s">
        <v>165</v>
      </c>
      <c r="BE186" s="109">
        <f t="shared" si="39"/>
        <v>0</v>
      </c>
      <c r="BF186" s="109">
        <f t="shared" si="40"/>
        <v>0</v>
      </c>
      <c r="BG186" s="109">
        <f t="shared" si="41"/>
        <v>0</v>
      </c>
      <c r="BH186" s="109">
        <f t="shared" si="42"/>
        <v>0</v>
      </c>
      <c r="BI186" s="109">
        <f t="shared" si="43"/>
        <v>0</v>
      </c>
      <c r="BJ186" s="18" t="s">
        <v>144</v>
      </c>
      <c r="BK186" s="174">
        <f t="shared" si="44"/>
        <v>0</v>
      </c>
      <c r="BL186" s="18" t="s">
        <v>171</v>
      </c>
      <c r="BM186" s="18" t="s">
        <v>326</v>
      </c>
    </row>
    <row r="187" spans="2:65" s="1" customFormat="1" ht="16.5" customHeight="1">
      <c r="B187" s="34"/>
      <c r="C187" s="166" t="s">
        <v>327</v>
      </c>
      <c r="D187" s="166" t="s">
        <v>167</v>
      </c>
      <c r="E187" s="167" t="s">
        <v>328</v>
      </c>
      <c r="F187" s="251" t="s">
        <v>329</v>
      </c>
      <c r="G187" s="251"/>
      <c r="H187" s="251"/>
      <c r="I187" s="251"/>
      <c r="J187" s="168" t="s">
        <v>180</v>
      </c>
      <c r="K187" s="169">
        <v>17.42</v>
      </c>
      <c r="L187" s="252">
        <v>0</v>
      </c>
      <c r="M187" s="253"/>
      <c r="N187" s="254">
        <f t="shared" si="35"/>
        <v>0</v>
      </c>
      <c r="O187" s="254"/>
      <c r="P187" s="254"/>
      <c r="Q187" s="254"/>
      <c r="R187" s="36"/>
      <c r="T187" s="171" t="s">
        <v>20</v>
      </c>
      <c r="U187" s="43" t="s">
        <v>41</v>
      </c>
      <c r="V187" s="35"/>
      <c r="W187" s="172">
        <f t="shared" si="36"/>
        <v>0</v>
      </c>
      <c r="X187" s="172">
        <v>0</v>
      </c>
      <c r="Y187" s="172">
        <f t="shared" si="37"/>
        <v>0</v>
      </c>
      <c r="Z187" s="172">
        <v>0</v>
      </c>
      <c r="AA187" s="173">
        <f t="shared" si="38"/>
        <v>0</v>
      </c>
      <c r="AR187" s="18" t="s">
        <v>171</v>
      </c>
      <c r="AT187" s="18" t="s">
        <v>167</v>
      </c>
      <c r="AU187" s="18" t="s">
        <v>144</v>
      </c>
      <c r="AY187" s="18" t="s">
        <v>165</v>
      </c>
      <c r="BE187" s="109">
        <f t="shared" si="39"/>
        <v>0</v>
      </c>
      <c r="BF187" s="109">
        <f t="shared" si="40"/>
        <v>0</v>
      </c>
      <c r="BG187" s="109">
        <f t="shared" si="41"/>
        <v>0</v>
      </c>
      <c r="BH187" s="109">
        <f t="shared" si="42"/>
        <v>0</v>
      </c>
      <c r="BI187" s="109">
        <f t="shared" si="43"/>
        <v>0</v>
      </c>
      <c r="BJ187" s="18" t="s">
        <v>144</v>
      </c>
      <c r="BK187" s="174">
        <f t="shared" si="44"/>
        <v>0</v>
      </c>
      <c r="BL187" s="18" t="s">
        <v>171</v>
      </c>
      <c r="BM187" s="18" t="s">
        <v>330</v>
      </c>
    </row>
    <row r="188" spans="2:65" s="1" customFormat="1" ht="16.5" customHeight="1">
      <c r="B188" s="34"/>
      <c r="C188" s="166" t="s">
        <v>242</v>
      </c>
      <c r="D188" s="166" t="s">
        <v>167</v>
      </c>
      <c r="E188" s="167" t="s">
        <v>331</v>
      </c>
      <c r="F188" s="251" t="s">
        <v>332</v>
      </c>
      <c r="G188" s="251"/>
      <c r="H188" s="251"/>
      <c r="I188" s="251"/>
      <c r="J188" s="168" t="s">
        <v>180</v>
      </c>
      <c r="K188" s="169">
        <v>17.42</v>
      </c>
      <c r="L188" s="252">
        <v>0</v>
      </c>
      <c r="M188" s="253"/>
      <c r="N188" s="254">
        <f t="shared" si="35"/>
        <v>0</v>
      </c>
      <c r="O188" s="254"/>
      <c r="P188" s="254"/>
      <c r="Q188" s="254"/>
      <c r="R188" s="36"/>
      <c r="T188" s="171" t="s">
        <v>20</v>
      </c>
      <c r="U188" s="43" t="s">
        <v>41</v>
      </c>
      <c r="V188" s="35"/>
      <c r="W188" s="172">
        <f t="shared" si="36"/>
        <v>0</v>
      </c>
      <c r="X188" s="172">
        <v>0</v>
      </c>
      <c r="Y188" s="172">
        <f t="shared" si="37"/>
        <v>0</v>
      </c>
      <c r="Z188" s="172">
        <v>0</v>
      </c>
      <c r="AA188" s="173">
        <f t="shared" si="38"/>
        <v>0</v>
      </c>
      <c r="AR188" s="18" t="s">
        <v>171</v>
      </c>
      <c r="AT188" s="18" t="s">
        <v>167</v>
      </c>
      <c r="AU188" s="18" t="s">
        <v>144</v>
      </c>
      <c r="AY188" s="18" t="s">
        <v>165</v>
      </c>
      <c r="BE188" s="109">
        <f t="shared" si="39"/>
        <v>0</v>
      </c>
      <c r="BF188" s="109">
        <f t="shared" si="40"/>
        <v>0</v>
      </c>
      <c r="BG188" s="109">
        <f t="shared" si="41"/>
        <v>0</v>
      </c>
      <c r="BH188" s="109">
        <f t="shared" si="42"/>
        <v>0</v>
      </c>
      <c r="BI188" s="109">
        <f t="shared" si="43"/>
        <v>0</v>
      </c>
      <c r="BJ188" s="18" t="s">
        <v>144</v>
      </c>
      <c r="BK188" s="174">
        <f t="shared" si="44"/>
        <v>0</v>
      </c>
      <c r="BL188" s="18" t="s">
        <v>171</v>
      </c>
      <c r="BM188" s="18" t="s">
        <v>333</v>
      </c>
    </row>
    <row r="189" spans="2:65" s="1" customFormat="1" ht="25.5" customHeight="1">
      <c r="B189" s="34"/>
      <c r="C189" s="166" t="s">
        <v>334</v>
      </c>
      <c r="D189" s="166" t="s">
        <v>167</v>
      </c>
      <c r="E189" s="167" t="s">
        <v>335</v>
      </c>
      <c r="F189" s="251" t="s">
        <v>336</v>
      </c>
      <c r="G189" s="251"/>
      <c r="H189" s="251"/>
      <c r="I189" s="251"/>
      <c r="J189" s="168" t="s">
        <v>337</v>
      </c>
      <c r="K189" s="169">
        <v>11</v>
      </c>
      <c r="L189" s="252">
        <v>0</v>
      </c>
      <c r="M189" s="253"/>
      <c r="N189" s="254">
        <f t="shared" si="35"/>
        <v>0</v>
      </c>
      <c r="O189" s="254"/>
      <c r="P189" s="254"/>
      <c r="Q189" s="254"/>
      <c r="R189" s="36"/>
      <c r="T189" s="171" t="s">
        <v>20</v>
      </c>
      <c r="U189" s="43" t="s">
        <v>41</v>
      </c>
      <c r="V189" s="35"/>
      <c r="W189" s="172">
        <f t="shared" si="36"/>
        <v>0</v>
      </c>
      <c r="X189" s="172">
        <v>0</v>
      </c>
      <c r="Y189" s="172">
        <f t="shared" si="37"/>
        <v>0</v>
      </c>
      <c r="Z189" s="172">
        <v>0</v>
      </c>
      <c r="AA189" s="173">
        <f t="shared" si="38"/>
        <v>0</v>
      </c>
      <c r="AR189" s="18" t="s">
        <v>171</v>
      </c>
      <c r="AT189" s="18" t="s">
        <v>167</v>
      </c>
      <c r="AU189" s="18" t="s">
        <v>144</v>
      </c>
      <c r="AY189" s="18" t="s">
        <v>165</v>
      </c>
      <c r="BE189" s="109">
        <f t="shared" si="39"/>
        <v>0</v>
      </c>
      <c r="BF189" s="109">
        <f t="shared" si="40"/>
        <v>0</v>
      </c>
      <c r="BG189" s="109">
        <f t="shared" si="41"/>
        <v>0</v>
      </c>
      <c r="BH189" s="109">
        <f t="shared" si="42"/>
        <v>0</v>
      </c>
      <c r="BI189" s="109">
        <f t="shared" si="43"/>
        <v>0</v>
      </c>
      <c r="BJ189" s="18" t="s">
        <v>144</v>
      </c>
      <c r="BK189" s="174">
        <f t="shared" si="44"/>
        <v>0</v>
      </c>
      <c r="BL189" s="18" t="s">
        <v>171</v>
      </c>
      <c r="BM189" s="18" t="s">
        <v>338</v>
      </c>
    </row>
    <row r="190" spans="2:65" s="1" customFormat="1" ht="16.5" customHeight="1">
      <c r="B190" s="34"/>
      <c r="C190" s="175" t="s">
        <v>246</v>
      </c>
      <c r="D190" s="175" t="s">
        <v>224</v>
      </c>
      <c r="E190" s="176" t="s">
        <v>339</v>
      </c>
      <c r="F190" s="255" t="s">
        <v>340</v>
      </c>
      <c r="G190" s="255"/>
      <c r="H190" s="255"/>
      <c r="I190" s="255"/>
      <c r="J190" s="177" t="s">
        <v>337</v>
      </c>
      <c r="K190" s="178">
        <v>6</v>
      </c>
      <c r="L190" s="256">
        <v>0</v>
      </c>
      <c r="M190" s="257"/>
      <c r="N190" s="258">
        <f t="shared" si="35"/>
        <v>0</v>
      </c>
      <c r="O190" s="254"/>
      <c r="P190" s="254"/>
      <c r="Q190" s="254"/>
      <c r="R190" s="36"/>
      <c r="T190" s="171" t="s">
        <v>20</v>
      </c>
      <c r="U190" s="43" t="s">
        <v>41</v>
      </c>
      <c r="V190" s="35"/>
      <c r="W190" s="172">
        <f t="shared" si="36"/>
        <v>0</v>
      </c>
      <c r="X190" s="172">
        <v>0</v>
      </c>
      <c r="Y190" s="172">
        <f t="shared" si="37"/>
        <v>0</v>
      </c>
      <c r="Z190" s="172">
        <v>0</v>
      </c>
      <c r="AA190" s="173">
        <f t="shared" si="38"/>
        <v>0</v>
      </c>
      <c r="AR190" s="18" t="s">
        <v>177</v>
      </c>
      <c r="AT190" s="18" t="s">
        <v>224</v>
      </c>
      <c r="AU190" s="18" t="s">
        <v>144</v>
      </c>
      <c r="AY190" s="18" t="s">
        <v>165</v>
      </c>
      <c r="BE190" s="109">
        <f t="shared" si="39"/>
        <v>0</v>
      </c>
      <c r="BF190" s="109">
        <f t="shared" si="40"/>
        <v>0</v>
      </c>
      <c r="BG190" s="109">
        <f t="shared" si="41"/>
        <v>0</v>
      </c>
      <c r="BH190" s="109">
        <f t="shared" si="42"/>
        <v>0</v>
      </c>
      <c r="BI190" s="109">
        <f t="shared" si="43"/>
        <v>0</v>
      </c>
      <c r="BJ190" s="18" t="s">
        <v>144</v>
      </c>
      <c r="BK190" s="174">
        <f t="shared" si="44"/>
        <v>0</v>
      </c>
      <c r="BL190" s="18" t="s">
        <v>171</v>
      </c>
      <c r="BM190" s="18" t="s">
        <v>341</v>
      </c>
    </row>
    <row r="191" spans="2:65" s="1" customFormat="1" ht="16.5" customHeight="1">
      <c r="B191" s="34"/>
      <c r="C191" s="175" t="s">
        <v>342</v>
      </c>
      <c r="D191" s="175" t="s">
        <v>224</v>
      </c>
      <c r="E191" s="176" t="s">
        <v>343</v>
      </c>
      <c r="F191" s="255" t="s">
        <v>344</v>
      </c>
      <c r="G191" s="255"/>
      <c r="H191" s="255"/>
      <c r="I191" s="255"/>
      <c r="J191" s="177" t="s">
        <v>337</v>
      </c>
      <c r="K191" s="178">
        <v>5</v>
      </c>
      <c r="L191" s="256">
        <v>0</v>
      </c>
      <c r="M191" s="257"/>
      <c r="N191" s="258">
        <f t="shared" si="35"/>
        <v>0</v>
      </c>
      <c r="O191" s="254"/>
      <c r="P191" s="254"/>
      <c r="Q191" s="254"/>
      <c r="R191" s="36"/>
      <c r="T191" s="171" t="s">
        <v>20</v>
      </c>
      <c r="U191" s="43" t="s">
        <v>41</v>
      </c>
      <c r="V191" s="35"/>
      <c r="W191" s="172">
        <f t="shared" si="36"/>
        <v>0</v>
      </c>
      <c r="X191" s="172">
        <v>0</v>
      </c>
      <c r="Y191" s="172">
        <f t="shared" si="37"/>
        <v>0</v>
      </c>
      <c r="Z191" s="172">
        <v>0</v>
      </c>
      <c r="AA191" s="173">
        <f t="shared" si="38"/>
        <v>0</v>
      </c>
      <c r="AR191" s="18" t="s">
        <v>177</v>
      </c>
      <c r="AT191" s="18" t="s">
        <v>224</v>
      </c>
      <c r="AU191" s="18" t="s">
        <v>144</v>
      </c>
      <c r="AY191" s="18" t="s">
        <v>165</v>
      </c>
      <c r="BE191" s="109">
        <f t="shared" si="39"/>
        <v>0</v>
      </c>
      <c r="BF191" s="109">
        <f t="shared" si="40"/>
        <v>0</v>
      </c>
      <c r="BG191" s="109">
        <f t="shared" si="41"/>
        <v>0</v>
      </c>
      <c r="BH191" s="109">
        <f t="shared" si="42"/>
        <v>0</v>
      </c>
      <c r="BI191" s="109">
        <f t="shared" si="43"/>
        <v>0</v>
      </c>
      <c r="BJ191" s="18" t="s">
        <v>144</v>
      </c>
      <c r="BK191" s="174">
        <f t="shared" si="44"/>
        <v>0</v>
      </c>
      <c r="BL191" s="18" t="s">
        <v>171</v>
      </c>
      <c r="BM191" s="18" t="s">
        <v>345</v>
      </c>
    </row>
    <row r="192" spans="2:65" s="1" customFormat="1" ht="25.5" customHeight="1">
      <c r="B192" s="34"/>
      <c r="C192" s="166" t="s">
        <v>346</v>
      </c>
      <c r="D192" s="166" t="s">
        <v>167</v>
      </c>
      <c r="E192" s="167" t="s">
        <v>347</v>
      </c>
      <c r="F192" s="251" t="s">
        <v>348</v>
      </c>
      <c r="G192" s="251"/>
      <c r="H192" s="251"/>
      <c r="I192" s="251"/>
      <c r="J192" s="168" t="s">
        <v>222</v>
      </c>
      <c r="K192" s="169">
        <v>17.85</v>
      </c>
      <c r="L192" s="252">
        <v>0</v>
      </c>
      <c r="M192" s="253"/>
      <c r="N192" s="254">
        <f t="shared" si="35"/>
        <v>0</v>
      </c>
      <c r="O192" s="254"/>
      <c r="P192" s="254"/>
      <c r="Q192" s="254"/>
      <c r="R192" s="36"/>
      <c r="T192" s="171" t="s">
        <v>20</v>
      </c>
      <c r="U192" s="43" t="s">
        <v>41</v>
      </c>
      <c r="V192" s="35"/>
      <c r="W192" s="172">
        <f t="shared" si="36"/>
        <v>0</v>
      </c>
      <c r="X192" s="172">
        <v>0.00885</v>
      </c>
      <c r="Y192" s="172">
        <f t="shared" si="37"/>
        <v>0.15797250000000002</v>
      </c>
      <c r="Z192" s="172">
        <v>0</v>
      </c>
      <c r="AA192" s="173">
        <f t="shared" si="38"/>
        <v>0</v>
      </c>
      <c r="AR192" s="18" t="s">
        <v>171</v>
      </c>
      <c r="AT192" s="18" t="s">
        <v>167</v>
      </c>
      <c r="AU192" s="18" t="s">
        <v>144</v>
      </c>
      <c r="AY192" s="18" t="s">
        <v>165</v>
      </c>
      <c r="BE192" s="109">
        <f t="shared" si="39"/>
        <v>0</v>
      </c>
      <c r="BF192" s="109">
        <f t="shared" si="40"/>
        <v>0</v>
      </c>
      <c r="BG192" s="109">
        <f t="shared" si="41"/>
        <v>0</v>
      </c>
      <c r="BH192" s="109">
        <f t="shared" si="42"/>
        <v>0</v>
      </c>
      <c r="BI192" s="109">
        <f t="shared" si="43"/>
        <v>0</v>
      </c>
      <c r="BJ192" s="18" t="s">
        <v>144</v>
      </c>
      <c r="BK192" s="174">
        <f t="shared" si="44"/>
        <v>0</v>
      </c>
      <c r="BL192" s="18" t="s">
        <v>171</v>
      </c>
      <c r="BM192" s="18" t="s">
        <v>349</v>
      </c>
    </row>
    <row r="193" spans="2:65" s="1" customFormat="1" ht="38.25" customHeight="1">
      <c r="B193" s="34"/>
      <c r="C193" s="175" t="s">
        <v>350</v>
      </c>
      <c r="D193" s="175" t="s">
        <v>224</v>
      </c>
      <c r="E193" s="176" t="s">
        <v>351</v>
      </c>
      <c r="F193" s="255" t="s">
        <v>352</v>
      </c>
      <c r="G193" s="255"/>
      <c r="H193" s="255"/>
      <c r="I193" s="255"/>
      <c r="J193" s="177" t="s">
        <v>222</v>
      </c>
      <c r="K193" s="178">
        <v>17.85</v>
      </c>
      <c r="L193" s="256">
        <v>0</v>
      </c>
      <c r="M193" s="257"/>
      <c r="N193" s="258">
        <f t="shared" si="35"/>
        <v>0</v>
      </c>
      <c r="O193" s="254"/>
      <c r="P193" s="254"/>
      <c r="Q193" s="254"/>
      <c r="R193" s="36"/>
      <c r="T193" s="171" t="s">
        <v>20</v>
      </c>
      <c r="U193" s="43" t="s">
        <v>41</v>
      </c>
      <c r="V193" s="35"/>
      <c r="W193" s="172">
        <f t="shared" si="36"/>
        <v>0</v>
      </c>
      <c r="X193" s="172">
        <v>0.00098</v>
      </c>
      <c r="Y193" s="172">
        <f t="shared" si="37"/>
        <v>0.017493</v>
      </c>
      <c r="Z193" s="172">
        <v>0</v>
      </c>
      <c r="AA193" s="173">
        <f t="shared" si="38"/>
        <v>0</v>
      </c>
      <c r="AR193" s="18" t="s">
        <v>177</v>
      </c>
      <c r="AT193" s="18" t="s">
        <v>224</v>
      </c>
      <c r="AU193" s="18" t="s">
        <v>144</v>
      </c>
      <c r="AY193" s="18" t="s">
        <v>165</v>
      </c>
      <c r="BE193" s="109">
        <f t="shared" si="39"/>
        <v>0</v>
      </c>
      <c r="BF193" s="109">
        <f t="shared" si="40"/>
        <v>0</v>
      </c>
      <c r="BG193" s="109">
        <f t="shared" si="41"/>
        <v>0</v>
      </c>
      <c r="BH193" s="109">
        <f t="shared" si="42"/>
        <v>0</v>
      </c>
      <c r="BI193" s="109">
        <f t="shared" si="43"/>
        <v>0</v>
      </c>
      <c r="BJ193" s="18" t="s">
        <v>144</v>
      </c>
      <c r="BK193" s="174">
        <f t="shared" si="44"/>
        <v>0</v>
      </c>
      <c r="BL193" s="18" t="s">
        <v>171</v>
      </c>
      <c r="BM193" s="18" t="s">
        <v>353</v>
      </c>
    </row>
    <row r="194" spans="2:63" s="9" customFormat="1" ht="29.25" customHeight="1">
      <c r="B194" s="155"/>
      <c r="C194" s="156"/>
      <c r="D194" s="165" t="s">
        <v>123</v>
      </c>
      <c r="E194" s="165"/>
      <c r="F194" s="165"/>
      <c r="G194" s="165"/>
      <c r="H194" s="165"/>
      <c r="I194" s="165"/>
      <c r="J194" s="165"/>
      <c r="K194" s="165"/>
      <c r="L194" s="165"/>
      <c r="M194" s="165"/>
      <c r="N194" s="265">
        <f>BK194</f>
        <v>0</v>
      </c>
      <c r="O194" s="266"/>
      <c r="P194" s="266"/>
      <c r="Q194" s="266"/>
      <c r="R194" s="158"/>
      <c r="T194" s="159"/>
      <c r="U194" s="156"/>
      <c r="V194" s="156"/>
      <c r="W194" s="160">
        <f>SUM(W195:W197)</f>
        <v>0</v>
      </c>
      <c r="X194" s="156"/>
      <c r="Y194" s="160">
        <f>SUM(Y195:Y197)</f>
        <v>0</v>
      </c>
      <c r="Z194" s="156"/>
      <c r="AA194" s="161">
        <f>SUM(AA195:AA197)</f>
        <v>0</v>
      </c>
      <c r="AR194" s="162" t="s">
        <v>82</v>
      </c>
      <c r="AT194" s="163" t="s">
        <v>73</v>
      </c>
      <c r="AU194" s="163" t="s">
        <v>82</v>
      </c>
      <c r="AY194" s="162" t="s">
        <v>165</v>
      </c>
      <c r="BK194" s="164">
        <f>SUM(BK195:BK197)</f>
        <v>0</v>
      </c>
    </row>
    <row r="195" spans="2:65" s="1" customFormat="1" ht="25.5" customHeight="1">
      <c r="B195" s="34"/>
      <c r="C195" s="166" t="s">
        <v>249</v>
      </c>
      <c r="D195" s="166" t="s">
        <v>167</v>
      </c>
      <c r="E195" s="167" t="s">
        <v>354</v>
      </c>
      <c r="F195" s="251" t="s">
        <v>355</v>
      </c>
      <c r="G195" s="251"/>
      <c r="H195" s="251"/>
      <c r="I195" s="251"/>
      <c r="J195" s="168" t="s">
        <v>180</v>
      </c>
      <c r="K195" s="169">
        <v>279.45</v>
      </c>
      <c r="L195" s="252">
        <v>0</v>
      </c>
      <c r="M195" s="253"/>
      <c r="N195" s="254">
        <f>ROUND(L195*K195,3)</f>
        <v>0</v>
      </c>
      <c r="O195" s="254"/>
      <c r="P195" s="254"/>
      <c r="Q195" s="254"/>
      <c r="R195" s="36"/>
      <c r="T195" s="171" t="s">
        <v>20</v>
      </c>
      <c r="U195" s="43" t="s">
        <v>41</v>
      </c>
      <c r="V195" s="35"/>
      <c r="W195" s="172">
        <f>V195*K195</f>
        <v>0</v>
      </c>
      <c r="X195" s="172">
        <v>0</v>
      </c>
      <c r="Y195" s="172">
        <f>X195*K195</f>
        <v>0</v>
      </c>
      <c r="Z195" s="172">
        <v>0</v>
      </c>
      <c r="AA195" s="173">
        <f>Z195*K195</f>
        <v>0</v>
      </c>
      <c r="AR195" s="18" t="s">
        <v>171</v>
      </c>
      <c r="AT195" s="18" t="s">
        <v>167</v>
      </c>
      <c r="AU195" s="18" t="s">
        <v>144</v>
      </c>
      <c r="AY195" s="18" t="s">
        <v>165</v>
      </c>
      <c r="BE195" s="109">
        <f>IF(U195="základná",N195,0)</f>
        <v>0</v>
      </c>
      <c r="BF195" s="109">
        <f>IF(U195="znížená",N195,0)</f>
        <v>0</v>
      </c>
      <c r="BG195" s="109">
        <f>IF(U195="zákl. prenesená",N195,0)</f>
        <v>0</v>
      </c>
      <c r="BH195" s="109">
        <f>IF(U195="zníž. prenesená",N195,0)</f>
        <v>0</v>
      </c>
      <c r="BI195" s="109">
        <f>IF(U195="nulová",N195,0)</f>
        <v>0</v>
      </c>
      <c r="BJ195" s="18" t="s">
        <v>144</v>
      </c>
      <c r="BK195" s="174">
        <f>ROUND(L195*K195,3)</f>
        <v>0</v>
      </c>
      <c r="BL195" s="18" t="s">
        <v>171</v>
      </c>
      <c r="BM195" s="18" t="s">
        <v>356</v>
      </c>
    </row>
    <row r="196" spans="2:65" s="1" customFormat="1" ht="25.5" customHeight="1">
      <c r="B196" s="34"/>
      <c r="C196" s="166" t="s">
        <v>357</v>
      </c>
      <c r="D196" s="166" t="s">
        <v>167</v>
      </c>
      <c r="E196" s="167" t="s">
        <v>358</v>
      </c>
      <c r="F196" s="251" t="s">
        <v>359</v>
      </c>
      <c r="G196" s="251"/>
      <c r="H196" s="251"/>
      <c r="I196" s="251"/>
      <c r="J196" s="168" t="s">
        <v>180</v>
      </c>
      <c r="K196" s="169">
        <v>279.45</v>
      </c>
      <c r="L196" s="252">
        <v>0</v>
      </c>
      <c r="M196" s="253"/>
      <c r="N196" s="254">
        <f>ROUND(L196*K196,3)</f>
        <v>0</v>
      </c>
      <c r="O196" s="254"/>
      <c r="P196" s="254"/>
      <c r="Q196" s="254"/>
      <c r="R196" s="36"/>
      <c r="T196" s="171" t="s">
        <v>20</v>
      </c>
      <c r="U196" s="43" t="s">
        <v>41</v>
      </c>
      <c r="V196" s="35"/>
      <c r="W196" s="172">
        <f>V196*K196</f>
        <v>0</v>
      </c>
      <c r="X196" s="172">
        <v>0</v>
      </c>
      <c r="Y196" s="172">
        <f>X196*K196</f>
        <v>0</v>
      </c>
      <c r="Z196" s="172">
        <v>0</v>
      </c>
      <c r="AA196" s="173">
        <f>Z196*K196</f>
        <v>0</v>
      </c>
      <c r="AR196" s="18" t="s">
        <v>171</v>
      </c>
      <c r="AT196" s="18" t="s">
        <v>167</v>
      </c>
      <c r="AU196" s="18" t="s">
        <v>144</v>
      </c>
      <c r="AY196" s="18" t="s">
        <v>165</v>
      </c>
      <c r="BE196" s="109">
        <f>IF(U196="základná",N196,0)</f>
        <v>0</v>
      </c>
      <c r="BF196" s="109">
        <f>IF(U196="znížená",N196,0)</f>
        <v>0</v>
      </c>
      <c r="BG196" s="109">
        <f>IF(U196="zákl. prenesená",N196,0)</f>
        <v>0</v>
      </c>
      <c r="BH196" s="109">
        <f>IF(U196="zníž. prenesená",N196,0)</f>
        <v>0</v>
      </c>
      <c r="BI196" s="109">
        <f>IF(U196="nulová",N196,0)</f>
        <v>0</v>
      </c>
      <c r="BJ196" s="18" t="s">
        <v>144</v>
      </c>
      <c r="BK196" s="174">
        <f>ROUND(L196*K196,3)</f>
        <v>0</v>
      </c>
      <c r="BL196" s="18" t="s">
        <v>171</v>
      </c>
      <c r="BM196" s="18" t="s">
        <v>360</v>
      </c>
    </row>
    <row r="197" spans="2:65" s="1" customFormat="1" ht="25.5" customHeight="1">
      <c r="B197" s="34"/>
      <c r="C197" s="166" t="s">
        <v>284</v>
      </c>
      <c r="D197" s="166" t="s">
        <v>167</v>
      </c>
      <c r="E197" s="167" t="s">
        <v>361</v>
      </c>
      <c r="F197" s="251" t="s">
        <v>362</v>
      </c>
      <c r="G197" s="251"/>
      <c r="H197" s="251"/>
      <c r="I197" s="251"/>
      <c r="J197" s="168" t="s">
        <v>188</v>
      </c>
      <c r="K197" s="169">
        <v>64.132</v>
      </c>
      <c r="L197" s="252">
        <v>0</v>
      </c>
      <c r="M197" s="253"/>
      <c r="N197" s="254">
        <f>ROUND(L197*K197,3)</f>
        <v>0</v>
      </c>
      <c r="O197" s="254"/>
      <c r="P197" s="254"/>
      <c r="Q197" s="254"/>
      <c r="R197" s="36"/>
      <c r="T197" s="171" t="s">
        <v>20</v>
      </c>
      <c r="U197" s="43" t="s">
        <v>41</v>
      </c>
      <c r="V197" s="35"/>
      <c r="W197" s="172">
        <f>V197*K197</f>
        <v>0</v>
      </c>
      <c r="X197" s="172">
        <v>0</v>
      </c>
      <c r="Y197" s="172">
        <f>X197*K197</f>
        <v>0</v>
      </c>
      <c r="Z197" s="172">
        <v>0</v>
      </c>
      <c r="AA197" s="173">
        <f>Z197*K197</f>
        <v>0</v>
      </c>
      <c r="AR197" s="18" t="s">
        <v>171</v>
      </c>
      <c r="AT197" s="18" t="s">
        <v>167</v>
      </c>
      <c r="AU197" s="18" t="s">
        <v>144</v>
      </c>
      <c r="AY197" s="18" t="s">
        <v>165</v>
      </c>
      <c r="BE197" s="109">
        <f>IF(U197="základná",N197,0)</f>
        <v>0</v>
      </c>
      <c r="BF197" s="109">
        <f>IF(U197="znížená",N197,0)</f>
        <v>0</v>
      </c>
      <c r="BG197" s="109">
        <f>IF(U197="zákl. prenesená",N197,0)</f>
        <v>0</v>
      </c>
      <c r="BH197" s="109">
        <f>IF(U197="zníž. prenesená",N197,0)</f>
        <v>0</v>
      </c>
      <c r="BI197" s="109">
        <f>IF(U197="nulová",N197,0)</f>
        <v>0</v>
      </c>
      <c r="BJ197" s="18" t="s">
        <v>144</v>
      </c>
      <c r="BK197" s="174">
        <f>ROUND(L197*K197,3)</f>
        <v>0</v>
      </c>
      <c r="BL197" s="18" t="s">
        <v>171</v>
      </c>
      <c r="BM197" s="18" t="s">
        <v>363</v>
      </c>
    </row>
    <row r="198" spans="2:63" s="9" customFormat="1" ht="36.75" customHeight="1">
      <c r="B198" s="155"/>
      <c r="C198" s="156"/>
      <c r="D198" s="157" t="s">
        <v>124</v>
      </c>
      <c r="E198" s="157"/>
      <c r="F198" s="157"/>
      <c r="G198" s="157"/>
      <c r="H198" s="157"/>
      <c r="I198" s="157"/>
      <c r="J198" s="157"/>
      <c r="K198" s="157"/>
      <c r="L198" s="157"/>
      <c r="M198" s="157"/>
      <c r="N198" s="267">
        <f>BK198</f>
        <v>0</v>
      </c>
      <c r="O198" s="268"/>
      <c r="P198" s="268"/>
      <c r="Q198" s="268"/>
      <c r="R198" s="158"/>
      <c r="T198" s="159"/>
      <c r="U198" s="156"/>
      <c r="V198" s="156"/>
      <c r="W198" s="160">
        <f>SUM(W199:W206)</f>
        <v>0</v>
      </c>
      <c r="X198" s="156"/>
      <c r="Y198" s="160">
        <f>SUM(Y199:Y206)</f>
        <v>0</v>
      </c>
      <c r="Z198" s="156"/>
      <c r="AA198" s="161">
        <f>SUM(AA199:AA206)</f>
        <v>0</v>
      </c>
      <c r="AR198" s="162" t="s">
        <v>82</v>
      </c>
      <c r="AT198" s="163" t="s">
        <v>73</v>
      </c>
      <c r="AU198" s="163" t="s">
        <v>74</v>
      </c>
      <c r="AY198" s="162" t="s">
        <v>165</v>
      </c>
      <c r="BK198" s="164">
        <f>SUM(BK199:BK206)</f>
        <v>0</v>
      </c>
    </row>
    <row r="199" spans="2:65" s="1" customFormat="1" ht="25.5" customHeight="1">
      <c r="B199" s="34"/>
      <c r="C199" s="166" t="s">
        <v>364</v>
      </c>
      <c r="D199" s="166" t="s">
        <v>167</v>
      </c>
      <c r="E199" s="167" t="s">
        <v>365</v>
      </c>
      <c r="F199" s="251" t="s">
        <v>366</v>
      </c>
      <c r="G199" s="251"/>
      <c r="H199" s="251"/>
      <c r="I199" s="251"/>
      <c r="J199" s="168" t="s">
        <v>180</v>
      </c>
      <c r="K199" s="169">
        <v>9.1</v>
      </c>
      <c r="L199" s="252">
        <v>0</v>
      </c>
      <c r="M199" s="253"/>
      <c r="N199" s="254">
        <f aca="true" t="shared" si="45" ref="N199:N206">ROUND(L199*K199,3)</f>
        <v>0</v>
      </c>
      <c r="O199" s="254"/>
      <c r="P199" s="254"/>
      <c r="Q199" s="254"/>
      <c r="R199" s="36"/>
      <c r="T199" s="171" t="s">
        <v>20</v>
      </c>
      <c r="U199" s="43" t="s">
        <v>41</v>
      </c>
      <c r="V199" s="35"/>
      <c r="W199" s="172">
        <f aca="true" t="shared" si="46" ref="W199:W206">V199*K199</f>
        <v>0</v>
      </c>
      <c r="X199" s="172">
        <v>0</v>
      </c>
      <c r="Y199" s="172">
        <f aca="true" t="shared" si="47" ref="Y199:Y206">X199*K199</f>
        <v>0</v>
      </c>
      <c r="Z199" s="172">
        <v>0</v>
      </c>
      <c r="AA199" s="173">
        <f aca="true" t="shared" si="48" ref="AA199:AA206">Z199*K199</f>
        <v>0</v>
      </c>
      <c r="AR199" s="18" t="s">
        <v>171</v>
      </c>
      <c r="AT199" s="18" t="s">
        <v>167</v>
      </c>
      <c r="AU199" s="18" t="s">
        <v>82</v>
      </c>
      <c r="AY199" s="18" t="s">
        <v>165</v>
      </c>
      <c r="BE199" s="109">
        <f aca="true" t="shared" si="49" ref="BE199:BE206">IF(U199="základná",N199,0)</f>
        <v>0</v>
      </c>
      <c r="BF199" s="109">
        <f aca="true" t="shared" si="50" ref="BF199:BF206">IF(U199="znížená",N199,0)</f>
        <v>0</v>
      </c>
      <c r="BG199" s="109">
        <f aca="true" t="shared" si="51" ref="BG199:BG206">IF(U199="zákl. prenesená",N199,0)</f>
        <v>0</v>
      </c>
      <c r="BH199" s="109">
        <f aca="true" t="shared" si="52" ref="BH199:BH206">IF(U199="zníž. prenesená",N199,0)</f>
        <v>0</v>
      </c>
      <c r="BI199" s="109">
        <f aca="true" t="shared" si="53" ref="BI199:BI206">IF(U199="nulová",N199,0)</f>
        <v>0</v>
      </c>
      <c r="BJ199" s="18" t="s">
        <v>144</v>
      </c>
      <c r="BK199" s="174">
        <f aca="true" t="shared" si="54" ref="BK199:BK206">ROUND(L199*K199,3)</f>
        <v>0</v>
      </c>
      <c r="BL199" s="18" t="s">
        <v>171</v>
      </c>
      <c r="BM199" s="18" t="s">
        <v>367</v>
      </c>
    </row>
    <row r="200" spans="2:65" s="1" customFormat="1" ht="16.5" customHeight="1">
      <c r="B200" s="34"/>
      <c r="C200" s="175" t="s">
        <v>288</v>
      </c>
      <c r="D200" s="175" t="s">
        <v>224</v>
      </c>
      <c r="E200" s="176" t="s">
        <v>368</v>
      </c>
      <c r="F200" s="255" t="s">
        <v>369</v>
      </c>
      <c r="G200" s="255"/>
      <c r="H200" s="255"/>
      <c r="I200" s="255"/>
      <c r="J200" s="177" t="s">
        <v>188</v>
      </c>
      <c r="K200" s="178">
        <v>0.003</v>
      </c>
      <c r="L200" s="256">
        <v>0</v>
      </c>
      <c r="M200" s="257"/>
      <c r="N200" s="258">
        <f t="shared" si="45"/>
        <v>0</v>
      </c>
      <c r="O200" s="254"/>
      <c r="P200" s="254"/>
      <c r="Q200" s="254"/>
      <c r="R200" s="36"/>
      <c r="T200" s="171" t="s">
        <v>20</v>
      </c>
      <c r="U200" s="43" t="s">
        <v>41</v>
      </c>
      <c r="V200" s="35"/>
      <c r="W200" s="172">
        <f t="shared" si="46"/>
        <v>0</v>
      </c>
      <c r="X200" s="172">
        <v>0</v>
      </c>
      <c r="Y200" s="172">
        <f t="shared" si="47"/>
        <v>0</v>
      </c>
      <c r="Z200" s="172">
        <v>0</v>
      </c>
      <c r="AA200" s="173">
        <f t="shared" si="48"/>
        <v>0</v>
      </c>
      <c r="AR200" s="18" t="s">
        <v>177</v>
      </c>
      <c r="AT200" s="18" t="s">
        <v>224</v>
      </c>
      <c r="AU200" s="18" t="s">
        <v>82</v>
      </c>
      <c r="AY200" s="18" t="s">
        <v>165</v>
      </c>
      <c r="BE200" s="109">
        <f t="shared" si="49"/>
        <v>0</v>
      </c>
      <c r="BF200" s="109">
        <f t="shared" si="50"/>
        <v>0</v>
      </c>
      <c r="BG200" s="109">
        <f t="shared" si="51"/>
        <v>0</v>
      </c>
      <c r="BH200" s="109">
        <f t="shared" si="52"/>
        <v>0</v>
      </c>
      <c r="BI200" s="109">
        <f t="shared" si="53"/>
        <v>0</v>
      </c>
      <c r="BJ200" s="18" t="s">
        <v>144</v>
      </c>
      <c r="BK200" s="174">
        <f t="shared" si="54"/>
        <v>0</v>
      </c>
      <c r="BL200" s="18" t="s">
        <v>171</v>
      </c>
      <c r="BM200" s="18" t="s">
        <v>370</v>
      </c>
    </row>
    <row r="201" spans="2:65" s="1" customFormat="1" ht="25.5" customHeight="1">
      <c r="B201" s="34"/>
      <c r="C201" s="166" t="s">
        <v>371</v>
      </c>
      <c r="D201" s="166" t="s">
        <v>167</v>
      </c>
      <c r="E201" s="167" t="s">
        <v>372</v>
      </c>
      <c r="F201" s="251" t="s">
        <v>373</v>
      </c>
      <c r="G201" s="251"/>
      <c r="H201" s="251"/>
      <c r="I201" s="251"/>
      <c r="J201" s="168" t="s">
        <v>180</v>
      </c>
      <c r="K201" s="169">
        <v>9.1</v>
      </c>
      <c r="L201" s="252">
        <v>0</v>
      </c>
      <c r="M201" s="253"/>
      <c r="N201" s="254">
        <f t="shared" si="45"/>
        <v>0</v>
      </c>
      <c r="O201" s="254"/>
      <c r="P201" s="254"/>
      <c r="Q201" s="254"/>
      <c r="R201" s="36"/>
      <c r="T201" s="171" t="s">
        <v>20</v>
      </c>
      <c r="U201" s="43" t="s">
        <v>41</v>
      </c>
      <c r="V201" s="35"/>
      <c r="W201" s="172">
        <f t="shared" si="46"/>
        <v>0</v>
      </c>
      <c r="X201" s="172">
        <v>0</v>
      </c>
      <c r="Y201" s="172">
        <f t="shared" si="47"/>
        <v>0</v>
      </c>
      <c r="Z201" s="172">
        <v>0</v>
      </c>
      <c r="AA201" s="173">
        <f t="shared" si="48"/>
        <v>0</v>
      </c>
      <c r="AR201" s="18" t="s">
        <v>171</v>
      </c>
      <c r="AT201" s="18" t="s">
        <v>167</v>
      </c>
      <c r="AU201" s="18" t="s">
        <v>82</v>
      </c>
      <c r="AY201" s="18" t="s">
        <v>165</v>
      </c>
      <c r="BE201" s="109">
        <f t="shared" si="49"/>
        <v>0</v>
      </c>
      <c r="BF201" s="109">
        <f t="shared" si="50"/>
        <v>0</v>
      </c>
      <c r="BG201" s="109">
        <f t="shared" si="51"/>
        <v>0</v>
      </c>
      <c r="BH201" s="109">
        <f t="shared" si="52"/>
        <v>0</v>
      </c>
      <c r="BI201" s="109">
        <f t="shared" si="53"/>
        <v>0</v>
      </c>
      <c r="BJ201" s="18" t="s">
        <v>144</v>
      </c>
      <c r="BK201" s="174">
        <f t="shared" si="54"/>
        <v>0</v>
      </c>
      <c r="BL201" s="18" t="s">
        <v>171</v>
      </c>
      <c r="BM201" s="18" t="s">
        <v>374</v>
      </c>
    </row>
    <row r="202" spans="2:65" s="1" customFormat="1" ht="16.5" customHeight="1">
      <c r="B202" s="34"/>
      <c r="C202" s="175" t="s">
        <v>291</v>
      </c>
      <c r="D202" s="175" t="s">
        <v>224</v>
      </c>
      <c r="E202" s="176" t="s">
        <v>375</v>
      </c>
      <c r="F202" s="255" t="s">
        <v>376</v>
      </c>
      <c r="G202" s="255"/>
      <c r="H202" s="255"/>
      <c r="I202" s="255"/>
      <c r="J202" s="177" t="s">
        <v>180</v>
      </c>
      <c r="K202" s="178">
        <v>10.465</v>
      </c>
      <c r="L202" s="256">
        <v>0</v>
      </c>
      <c r="M202" s="257"/>
      <c r="N202" s="258">
        <f t="shared" si="45"/>
        <v>0</v>
      </c>
      <c r="O202" s="254"/>
      <c r="P202" s="254"/>
      <c r="Q202" s="254"/>
      <c r="R202" s="36"/>
      <c r="T202" s="171" t="s">
        <v>20</v>
      </c>
      <c r="U202" s="43" t="s">
        <v>41</v>
      </c>
      <c r="V202" s="35"/>
      <c r="W202" s="172">
        <f t="shared" si="46"/>
        <v>0</v>
      </c>
      <c r="X202" s="172">
        <v>0</v>
      </c>
      <c r="Y202" s="172">
        <f t="shared" si="47"/>
        <v>0</v>
      </c>
      <c r="Z202" s="172">
        <v>0</v>
      </c>
      <c r="AA202" s="173">
        <f t="shared" si="48"/>
        <v>0</v>
      </c>
      <c r="AR202" s="18" t="s">
        <v>177</v>
      </c>
      <c r="AT202" s="18" t="s">
        <v>224</v>
      </c>
      <c r="AU202" s="18" t="s">
        <v>82</v>
      </c>
      <c r="AY202" s="18" t="s">
        <v>165</v>
      </c>
      <c r="BE202" s="109">
        <f t="shared" si="49"/>
        <v>0</v>
      </c>
      <c r="BF202" s="109">
        <f t="shared" si="50"/>
        <v>0</v>
      </c>
      <c r="BG202" s="109">
        <f t="shared" si="51"/>
        <v>0</v>
      </c>
      <c r="BH202" s="109">
        <f t="shared" si="52"/>
        <v>0</v>
      </c>
      <c r="BI202" s="109">
        <f t="shared" si="53"/>
        <v>0</v>
      </c>
      <c r="BJ202" s="18" t="s">
        <v>144</v>
      </c>
      <c r="BK202" s="174">
        <f t="shared" si="54"/>
        <v>0</v>
      </c>
      <c r="BL202" s="18" t="s">
        <v>171</v>
      </c>
      <c r="BM202" s="18" t="s">
        <v>377</v>
      </c>
    </row>
    <row r="203" spans="2:65" s="1" customFormat="1" ht="25.5" customHeight="1">
      <c r="B203" s="34"/>
      <c r="C203" s="166" t="s">
        <v>378</v>
      </c>
      <c r="D203" s="166" t="s">
        <v>167</v>
      </c>
      <c r="E203" s="167" t="s">
        <v>379</v>
      </c>
      <c r="F203" s="251" t="s">
        <v>380</v>
      </c>
      <c r="G203" s="251"/>
      <c r="H203" s="251"/>
      <c r="I203" s="251"/>
      <c r="J203" s="168" t="s">
        <v>180</v>
      </c>
      <c r="K203" s="169">
        <v>40.94</v>
      </c>
      <c r="L203" s="252">
        <v>0</v>
      </c>
      <c r="M203" s="253"/>
      <c r="N203" s="254">
        <f t="shared" si="45"/>
        <v>0</v>
      </c>
      <c r="O203" s="254"/>
      <c r="P203" s="254"/>
      <c r="Q203" s="254"/>
      <c r="R203" s="36"/>
      <c r="T203" s="171" t="s">
        <v>20</v>
      </c>
      <c r="U203" s="43" t="s">
        <v>41</v>
      </c>
      <c r="V203" s="35"/>
      <c r="W203" s="172">
        <f t="shared" si="46"/>
        <v>0</v>
      </c>
      <c r="X203" s="172">
        <v>0</v>
      </c>
      <c r="Y203" s="172">
        <f t="shared" si="47"/>
        <v>0</v>
      </c>
      <c r="Z203" s="172">
        <v>0</v>
      </c>
      <c r="AA203" s="173">
        <f t="shared" si="48"/>
        <v>0</v>
      </c>
      <c r="AR203" s="18" t="s">
        <v>171</v>
      </c>
      <c r="AT203" s="18" t="s">
        <v>167</v>
      </c>
      <c r="AU203" s="18" t="s">
        <v>82</v>
      </c>
      <c r="AY203" s="18" t="s">
        <v>165</v>
      </c>
      <c r="BE203" s="109">
        <f t="shared" si="49"/>
        <v>0</v>
      </c>
      <c r="BF203" s="109">
        <f t="shared" si="50"/>
        <v>0</v>
      </c>
      <c r="BG203" s="109">
        <f t="shared" si="51"/>
        <v>0</v>
      </c>
      <c r="BH203" s="109">
        <f t="shared" si="52"/>
        <v>0</v>
      </c>
      <c r="BI203" s="109">
        <f t="shared" si="53"/>
        <v>0</v>
      </c>
      <c r="BJ203" s="18" t="s">
        <v>144</v>
      </c>
      <c r="BK203" s="174">
        <f t="shared" si="54"/>
        <v>0</v>
      </c>
      <c r="BL203" s="18" t="s">
        <v>171</v>
      </c>
      <c r="BM203" s="18" t="s">
        <v>381</v>
      </c>
    </row>
    <row r="204" spans="2:65" s="1" customFormat="1" ht="16.5" customHeight="1">
      <c r="B204" s="34"/>
      <c r="C204" s="175" t="s">
        <v>295</v>
      </c>
      <c r="D204" s="175" t="s">
        <v>224</v>
      </c>
      <c r="E204" s="176" t="s">
        <v>382</v>
      </c>
      <c r="F204" s="255" t="s">
        <v>383</v>
      </c>
      <c r="G204" s="255"/>
      <c r="H204" s="255"/>
      <c r="I204" s="255"/>
      <c r="J204" s="177" t="s">
        <v>180</v>
      </c>
      <c r="K204" s="178">
        <v>27.05</v>
      </c>
      <c r="L204" s="256">
        <v>0</v>
      </c>
      <c r="M204" s="257"/>
      <c r="N204" s="258">
        <f t="shared" si="45"/>
        <v>0</v>
      </c>
      <c r="O204" s="254"/>
      <c r="P204" s="254"/>
      <c r="Q204" s="254"/>
      <c r="R204" s="36"/>
      <c r="T204" s="171" t="s">
        <v>20</v>
      </c>
      <c r="U204" s="43" t="s">
        <v>41</v>
      </c>
      <c r="V204" s="35"/>
      <c r="W204" s="172">
        <f t="shared" si="46"/>
        <v>0</v>
      </c>
      <c r="X204" s="172">
        <v>0</v>
      </c>
      <c r="Y204" s="172">
        <f t="shared" si="47"/>
        <v>0</v>
      </c>
      <c r="Z204" s="172">
        <v>0</v>
      </c>
      <c r="AA204" s="173">
        <f t="shared" si="48"/>
        <v>0</v>
      </c>
      <c r="AR204" s="18" t="s">
        <v>177</v>
      </c>
      <c r="AT204" s="18" t="s">
        <v>224</v>
      </c>
      <c r="AU204" s="18" t="s">
        <v>82</v>
      </c>
      <c r="AY204" s="18" t="s">
        <v>165</v>
      </c>
      <c r="BE204" s="109">
        <f t="shared" si="49"/>
        <v>0</v>
      </c>
      <c r="BF204" s="109">
        <f t="shared" si="50"/>
        <v>0</v>
      </c>
      <c r="BG204" s="109">
        <f t="shared" si="51"/>
        <v>0</v>
      </c>
      <c r="BH204" s="109">
        <f t="shared" si="52"/>
        <v>0</v>
      </c>
      <c r="BI204" s="109">
        <f t="shared" si="53"/>
        <v>0</v>
      </c>
      <c r="BJ204" s="18" t="s">
        <v>144</v>
      </c>
      <c r="BK204" s="174">
        <f t="shared" si="54"/>
        <v>0</v>
      </c>
      <c r="BL204" s="18" t="s">
        <v>171</v>
      </c>
      <c r="BM204" s="18" t="s">
        <v>384</v>
      </c>
    </row>
    <row r="205" spans="2:65" s="1" customFormat="1" ht="16.5" customHeight="1">
      <c r="B205" s="34"/>
      <c r="C205" s="175" t="s">
        <v>385</v>
      </c>
      <c r="D205" s="175" t="s">
        <v>224</v>
      </c>
      <c r="E205" s="176" t="s">
        <v>386</v>
      </c>
      <c r="F205" s="255" t="s">
        <v>387</v>
      </c>
      <c r="G205" s="255"/>
      <c r="H205" s="255"/>
      <c r="I205" s="255"/>
      <c r="J205" s="177" t="s">
        <v>180</v>
      </c>
      <c r="K205" s="178">
        <v>20.033</v>
      </c>
      <c r="L205" s="256">
        <v>0</v>
      </c>
      <c r="M205" s="257"/>
      <c r="N205" s="258">
        <f t="shared" si="45"/>
        <v>0</v>
      </c>
      <c r="O205" s="254"/>
      <c r="P205" s="254"/>
      <c r="Q205" s="254"/>
      <c r="R205" s="36"/>
      <c r="T205" s="171" t="s">
        <v>20</v>
      </c>
      <c r="U205" s="43" t="s">
        <v>41</v>
      </c>
      <c r="V205" s="35"/>
      <c r="W205" s="172">
        <f t="shared" si="46"/>
        <v>0</v>
      </c>
      <c r="X205" s="172">
        <v>0</v>
      </c>
      <c r="Y205" s="172">
        <f t="shared" si="47"/>
        <v>0</v>
      </c>
      <c r="Z205" s="172">
        <v>0</v>
      </c>
      <c r="AA205" s="173">
        <f t="shared" si="48"/>
        <v>0</v>
      </c>
      <c r="AR205" s="18" t="s">
        <v>177</v>
      </c>
      <c r="AT205" s="18" t="s">
        <v>224</v>
      </c>
      <c r="AU205" s="18" t="s">
        <v>82</v>
      </c>
      <c r="AY205" s="18" t="s">
        <v>165</v>
      </c>
      <c r="BE205" s="109">
        <f t="shared" si="49"/>
        <v>0</v>
      </c>
      <c r="BF205" s="109">
        <f t="shared" si="50"/>
        <v>0</v>
      </c>
      <c r="BG205" s="109">
        <f t="shared" si="51"/>
        <v>0</v>
      </c>
      <c r="BH205" s="109">
        <f t="shared" si="52"/>
        <v>0</v>
      </c>
      <c r="BI205" s="109">
        <f t="shared" si="53"/>
        <v>0</v>
      </c>
      <c r="BJ205" s="18" t="s">
        <v>144</v>
      </c>
      <c r="BK205" s="174">
        <f t="shared" si="54"/>
        <v>0</v>
      </c>
      <c r="BL205" s="18" t="s">
        <v>171</v>
      </c>
      <c r="BM205" s="18" t="s">
        <v>388</v>
      </c>
    </row>
    <row r="206" spans="2:65" s="1" customFormat="1" ht="25.5" customHeight="1">
      <c r="B206" s="34"/>
      <c r="C206" s="166" t="s">
        <v>298</v>
      </c>
      <c r="D206" s="166" t="s">
        <v>167</v>
      </c>
      <c r="E206" s="167" t="s">
        <v>389</v>
      </c>
      <c r="F206" s="251" t="s">
        <v>390</v>
      </c>
      <c r="G206" s="251"/>
      <c r="H206" s="251"/>
      <c r="I206" s="251"/>
      <c r="J206" s="168" t="s">
        <v>188</v>
      </c>
      <c r="K206" s="169">
        <v>0.135</v>
      </c>
      <c r="L206" s="252">
        <v>0</v>
      </c>
      <c r="M206" s="253"/>
      <c r="N206" s="254">
        <f t="shared" si="45"/>
        <v>0</v>
      </c>
      <c r="O206" s="254"/>
      <c r="P206" s="254"/>
      <c r="Q206" s="254"/>
      <c r="R206" s="36"/>
      <c r="T206" s="171" t="s">
        <v>20</v>
      </c>
      <c r="U206" s="43" t="s">
        <v>41</v>
      </c>
      <c r="V206" s="35"/>
      <c r="W206" s="172">
        <f t="shared" si="46"/>
        <v>0</v>
      </c>
      <c r="X206" s="172">
        <v>0</v>
      </c>
      <c r="Y206" s="172">
        <f t="shared" si="47"/>
        <v>0</v>
      </c>
      <c r="Z206" s="172">
        <v>0</v>
      </c>
      <c r="AA206" s="173">
        <f t="shared" si="48"/>
        <v>0</v>
      </c>
      <c r="AR206" s="18" t="s">
        <v>171</v>
      </c>
      <c r="AT206" s="18" t="s">
        <v>167</v>
      </c>
      <c r="AU206" s="18" t="s">
        <v>82</v>
      </c>
      <c r="AY206" s="18" t="s">
        <v>165</v>
      </c>
      <c r="BE206" s="109">
        <f t="shared" si="49"/>
        <v>0</v>
      </c>
      <c r="BF206" s="109">
        <f t="shared" si="50"/>
        <v>0</v>
      </c>
      <c r="BG206" s="109">
        <f t="shared" si="51"/>
        <v>0</v>
      </c>
      <c r="BH206" s="109">
        <f t="shared" si="52"/>
        <v>0</v>
      </c>
      <c r="BI206" s="109">
        <f t="shared" si="53"/>
        <v>0</v>
      </c>
      <c r="BJ206" s="18" t="s">
        <v>144</v>
      </c>
      <c r="BK206" s="174">
        <f t="shared" si="54"/>
        <v>0</v>
      </c>
      <c r="BL206" s="18" t="s">
        <v>171</v>
      </c>
      <c r="BM206" s="18" t="s">
        <v>391</v>
      </c>
    </row>
    <row r="207" spans="2:63" s="9" customFormat="1" ht="36.75" customHeight="1">
      <c r="B207" s="155"/>
      <c r="C207" s="156"/>
      <c r="D207" s="157" t="s">
        <v>125</v>
      </c>
      <c r="E207" s="157"/>
      <c r="F207" s="157"/>
      <c r="G207" s="157"/>
      <c r="H207" s="157"/>
      <c r="I207" s="157"/>
      <c r="J207" s="157"/>
      <c r="K207" s="157"/>
      <c r="L207" s="157"/>
      <c r="M207" s="157"/>
      <c r="N207" s="267">
        <f>BK207</f>
        <v>0</v>
      </c>
      <c r="O207" s="268"/>
      <c r="P207" s="268"/>
      <c r="Q207" s="268"/>
      <c r="R207" s="158"/>
      <c r="T207" s="159"/>
      <c r="U207" s="156"/>
      <c r="V207" s="156"/>
      <c r="W207" s="160">
        <f>SUM(W208:W217)</f>
        <v>0</v>
      </c>
      <c r="X207" s="156"/>
      <c r="Y207" s="160">
        <f>SUM(Y208:Y217)</f>
        <v>0</v>
      </c>
      <c r="Z207" s="156"/>
      <c r="AA207" s="161">
        <f>SUM(AA208:AA217)</f>
        <v>0</v>
      </c>
      <c r="AR207" s="162" t="s">
        <v>82</v>
      </c>
      <c r="AT207" s="163" t="s">
        <v>73</v>
      </c>
      <c r="AU207" s="163" t="s">
        <v>74</v>
      </c>
      <c r="AY207" s="162" t="s">
        <v>165</v>
      </c>
      <c r="BK207" s="164">
        <f>SUM(BK208:BK217)</f>
        <v>0</v>
      </c>
    </row>
    <row r="208" spans="2:65" s="1" customFormat="1" ht="25.5" customHeight="1">
      <c r="B208" s="34"/>
      <c r="C208" s="166" t="s">
        <v>392</v>
      </c>
      <c r="D208" s="166" t="s">
        <v>167</v>
      </c>
      <c r="E208" s="167" t="s">
        <v>393</v>
      </c>
      <c r="F208" s="251" t="s">
        <v>394</v>
      </c>
      <c r="G208" s="251"/>
      <c r="H208" s="251"/>
      <c r="I208" s="251"/>
      <c r="J208" s="168" t="s">
        <v>180</v>
      </c>
      <c r="K208" s="169">
        <v>120.57</v>
      </c>
      <c r="L208" s="252">
        <v>0</v>
      </c>
      <c r="M208" s="253"/>
      <c r="N208" s="254">
        <f aca="true" t="shared" si="55" ref="N208:N217">ROUND(L208*K208,3)</f>
        <v>0</v>
      </c>
      <c r="O208" s="254"/>
      <c r="P208" s="254"/>
      <c r="Q208" s="254"/>
      <c r="R208" s="36"/>
      <c r="T208" s="171" t="s">
        <v>20</v>
      </c>
      <c r="U208" s="43" t="s">
        <v>41</v>
      </c>
      <c r="V208" s="35"/>
      <c r="W208" s="172">
        <f aca="true" t="shared" si="56" ref="W208:W217">V208*K208</f>
        <v>0</v>
      </c>
      <c r="X208" s="172">
        <v>0</v>
      </c>
      <c r="Y208" s="172">
        <f aca="true" t="shared" si="57" ref="Y208:Y217">X208*K208</f>
        <v>0</v>
      </c>
      <c r="Z208" s="172">
        <v>0</v>
      </c>
      <c r="AA208" s="173">
        <f aca="true" t="shared" si="58" ref="AA208:AA217">Z208*K208</f>
        <v>0</v>
      </c>
      <c r="AR208" s="18" t="s">
        <v>171</v>
      </c>
      <c r="AT208" s="18" t="s">
        <v>167</v>
      </c>
      <c r="AU208" s="18" t="s">
        <v>82</v>
      </c>
      <c r="AY208" s="18" t="s">
        <v>165</v>
      </c>
      <c r="BE208" s="109">
        <f aca="true" t="shared" si="59" ref="BE208:BE217">IF(U208="základná",N208,0)</f>
        <v>0</v>
      </c>
      <c r="BF208" s="109">
        <f aca="true" t="shared" si="60" ref="BF208:BF217">IF(U208="znížená",N208,0)</f>
        <v>0</v>
      </c>
      <c r="BG208" s="109">
        <f aca="true" t="shared" si="61" ref="BG208:BG217">IF(U208="zákl. prenesená",N208,0)</f>
        <v>0</v>
      </c>
      <c r="BH208" s="109">
        <f aca="true" t="shared" si="62" ref="BH208:BH217">IF(U208="zníž. prenesená",N208,0)</f>
        <v>0</v>
      </c>
      <c r="BI208" s="109">
        <f aca="true" t="shared" si="63" ref="BI208:BI217">IF(U208="nulová",N208,0)</f>
        <v>0</v>
      </c>
      <c r="BJ208" s="18" t="s">
        <v>144</v>
      </c>
      <c r="BK208" s="174">
        <f aca="true" t="shared" si="64" ref="BK208:BK217">ROUND(L208*K208,3)</f>
        <v>0</v>
      </c>
      <c r="BL208" s="18" t="s">
        <v>171</v>
      </c>
      <c r="BM208" s="18" t="s">
        <v>395</v>
      </c>
    </row>
    <row r="209" spans="2:65" s="1" customFormat="1" ht="16.5" customHeight="1">
      <c r="B209" s="34"/>
      <c r="C209" s="175" t="s">
        <v>302</v>
      </c>
      <c r="D209" s="175" t="s">
        <v>224</v>
      </c>
      <c r="E209" s="176" t="s">
        <v>396</v>
      </c>
      <c r="F209" s="255" t="s">
        <v>397</v>
      </c>
      <c r="G209" s="255"/>
      <c r="H209" s="255"/>
      <c r="I209" s="255"/>
      <c r="J209" s="177" t="s">
        <v>180</v>
      </c>
      <c r="K209" s="178">
        <v>122.981</v>
      </c>
      <c r="L209" s="256">
        <v>0</v>
      </c>
      <c r="M209" s="257"/>
      <c r="N209" s="258">
        <f t="shared" si="55"/>
        <v>0</v>
      </c>
      <c r="O209" s="254"/>
      <c r="P209" s="254"/>
      <c r="Q209" s="254"/>
      <c r="R209" s="36"/>
      <c r="T209" s="171" t="s">
        <v>20</v>
      </c>
      <c r="U209" s="43" t="s">
        <v>41</v>
      </c>
      <c r="V209" s="35"/>
      <c r="W209" s="172">
        <f t="shared" si="56"/>
        <v>0</v>
      </c>
      <c r="X209" s="172">
        <v>0</v>
      </c>
      <c r="Y209" s="172">
        <f t="shared" si="57"/>
        <v>0</v>
      </c>
      <c r="Z209" s="172">
        <v>0</v>
      </c>
      <c r="AA209" s="173">
        <f t="shared" si="58"/>
        <v>0</v>
      </c>
      <c r="AR209" s="18" t="s">
        <v>177</v>
      </c>
      <c r="AT209" s="18" t="s">
        <v>224</v>
      </c>
      <c r="AU209" s="18" t="s">
        <v>82</v>
      </c>
      <c r="AY209" s="18" t="s">
        <v>165</v>
      </c>
      <c r="BE209" s="109">
        <f t="shared" si="59"/>
        <v>0</v>
      </c>
      <c r="BF209" s="109">
        <f t="shared" si="60"/>
        <v>0</v>
      </c>
      <c r="BG209" s="109">
        <f t="shared" si="61"/>
        <v>0</v>
      </c>
      <c r="BH209" s="109">
        <f t="shared" si="62"/>
        <v>0</v>
      </c>
      <c r="BI209" s="109">
        <f t="shared" si="63"/>
        <v>0</v>
      </c>
      <c r="BJ209" s="18" t="s">
        <v>144</v>
      </c>
      <c r="BK209" s="174">
        <f t="shared" si="64"/>
        <v>0</v>
      </c>
      <c r="BL209" s="18" t="s">
        <v>171</v>
      </c>
      <c r="BM209" s="18" t="s">
        <v>346</v>
      </c>
    </row>
    <row r="210" spans="2:65" s="1" customFormat="1" ht="16.5" customHeight="1">
      <c r="B210" s="34"/>
      <c r="C210" s="166" t="s">
        <v>398</v>
      </c>
      <c r="D210" s="166" t="s">
        <v>167</v>
      </c>
      <c r="E210" s="167" t="s">
        <v>399</v>
      </c>
      <c r="F210" s="251" t="s">
        <v>400</v>
      </c>
      <c r="G210" s="251"/>
      <c r="H210" s="251"/>
      <c r="I210" s="251"/>
      <c r="J210" s="168" t="s">
        <v>180</v>
      </c>
      <c r="K210" s="169">
        <v>9.1</v>
      </c>
      <c r="L210" s="252">
        <v>0</v>
      </c>
      <c r="M210" s="253"/>
      <c r="N210" s="254">
        <f t="shared" si="55"/>
        <v>0</v>
      </c>
      <c r="O210" s="254"/>
      <c r="P210" s="254"/>
      <c r="Q210" s="254"/>
      <c r="R210" s="36"/>
      <c r="T210" s="171" t="s">
        <v>20</v>
      </c>
      <c r="U210" s="43" t="s">
        <v>41</v>
      </c>
      <c r="V210" s="35"/>
      <c r="W210" s="172">
        <f t="shared" si="56"/>
        <v>0</v>
      </c>
      <c r="X210" s="172">
        <v>0</v>
      </c>
      <c r="Y210" s="172">
        <f t="shared" si="57"/>
        <v>0</v>
      </c>
      <c r="Z210" s="172">
        <v>0</v>
      </c>
      <c r="AA210" s="173">
        <f t="shared" si="58"/>
        <v>0</v>
      </c>
      <c r="AR210" s="18" t="s">
        <v>171</v>
      </c>
      <c r="AT210" s="18" t="s">
        <v>167</v>
      </c>
      <c r="AU210" s="18" t="s">
        <v>82</v>
      </c>
      <c r="AY210" s="18" t="s">
        <v>165</v>
      </c>
      <c r="BE210" s="109">
        <f t="shared" si="59"/>
        <v>0</v>
      </c>
      <c r="BF210" s="109">
        <f t="shared" si="60"/>
        <v>0</v>
      </c>
      <c r="BG210" s="109">
        <f t="shared" si="61"/>
        <v>0</v>
      </c>
      <c r="BH210" s="109">
        <f t="shared" si="62"/>
        <v>0</v>
      </c>
      <c r="BI210" s="109">
        <f t="shared" si="63"/>
        <v>0</v>
      </c>
      <c r="BJ210" s="18" t="s">
        <v>144</v>
      </c>
      <c r="BK210" s="174">
        <f t="shared" si="64"/>
        <v>0</v>
      </c>
      <c r="BL210" s="18" t="s">
        <v>171</v>
      </c>
      <c r="BM210" s="18" t="s">
        <v>401</v>
      </c>
    </row>
    <row r="211" spans="2:65" s="1" customFormat="1" ht="16.5" customHeight="1">
      <c r="B211" s="34"/>
      <c r="C211" s="175" t="s">
        <v>305</v>
      </c>
      <c r="D211" s="175" t="s">
        <v>224</v>
      </c>
      <c r="E211" s="176" t="s">
        <v>402</v>
      </c>
      <c r="F211" s="255" t="s">
        <v>403</v>
      </c>
      <c r="G211" s="255"/>
      <c r="H211" s="255"/>
      <c r="I211" s="255"/>
      <c r="J211" s="177" t="s">
        <v>180</v>
      </c>
      <c r="K211" s="178">
        <v>9.555</v>
      </c>
      <c r="L211" s="256">
        <v>0</v>
      </c>
      <c r="M211" s="257"/>
      <c r="N211" s="258">
        <f t="shared" si="55"/>
        <v>0</v>
      </c>
      <c r="O211" s="254"/>
      <c r="P211" s="254"/>
      <c r="Q211" s="254"/>
      <c r="R211" s="36"/>
      <c r="T211" s="171" t="s">
        <v>20</v>
      </c>
      <c r="U211" s="43" t="s">
        <v>41</v>
      </c>
      <c r="V211" s="35"/>
      <c r="W211" s="172">
        <f t="shared" si="56"/>
        <v>0</v>
      </c>
      <c r="X211" s="172">
        <v>0</v>
      </c>
      <c r="Y211" s="172">
        <f t="shared" si="57"/>
        <v>0</v>
      </c>
      <c r="Z211" s="172">
        <v>0</v>
      </c>
      <c r="AA211" s="173">
        <f t="shared" si="58"/>
        <v>0</v>
      </c>
      <c r="AR211" s="18" t="s">
        <v>177</v>
      </c>
      <c r="AT211" s="18" t="s">
        <v>224</v>
      </c>
      <c r="AU211" s="18" t="s">
        <v>82</v>
      </c>
      <c r="AY211" s="18" t="s">
        <v>165</v>
      </c>
      <c r="BE211" s="109">
        <f t="shared" si="59"/>
        <v>0</v>
      </c>
      <c r="BF211" s="109">
        <f t="shared" si="60"/>
        <v>0</v>
      </c>
      <c r="BG211" s="109">
        <f t="shared" si="61"/>
        <v>0</v>
      </c>
      <c r="BH211" s="109">
        <f t="shared" si="62"/>
        <v>0</v>
      </c>
      <c r="BI211" s="109">
        <f t="shared" si="63"/>
        <v>0</v>
      </c>
      <c r="BJ211" s="18" t="s">
        <v>144</v>
      </c>
      <c r="BK211" s="174">
        <f t="shared" si="64"/>
        <v>0</v>
      </c>
      <c r="BL211" s="18" t="s">
        <v>171</v>
      </c>
      <c r="BM211" s="18" t="s">
        <v>404</v>
      </c>
    </row>
    <row r="212" spans="2:65" s="1" customFormat="1" ht="25.5" customHeight="1">
      <c r="B212" s="34"/>
      <c r="C212" s="166" t="s">
        <v>405</v>
      </c>
      <c r="D212" s="166" t="s">
        <v>167</v>
      </c>
      <c r="E212" s="167" t="s">
        <v>406</v>
      </c>
      <c r="F212" s="251" t="s">
        <v>407</v>
      </c>
      <c r="G212" s="251"/>
      <c r="H212" s="251"/>
      <c r="I212" s="251"/>
      <c r="J212" s="168" t="s">
        <v>180</v>
      </c>
      <c r="K212" s="169">
        <v>376.44</v>
      </c>
      <c r="L212" s="252">
        <v>0</v>
      </c>
      <c r="M212" s="253"/>
      <c r="N212" s="254">
        <f t="shared" si="55"/>
        <v>0</v>
      </c>
      <c r="O212" s="254"/>
      <c r="P212" s="254"/>
      <c r="Q212" s="254"/>
      <c r="R212" s="36"/>
      <c r="T212" s="171" t="s">
        <v>20</v>
      </c>
      <c r="U212" s="43" t="s">
        <v>41</v>
      </c>
      <c r="V212" s="35"/>
      <c r="W212" s="172">
        <f t="shared" si="56"/>
        <v>0</v>
      </c>
      <c r="X212" s="172">
        <v>0</v>
      </c>
      <c r="Y212" s="172">
        <f t="shared" si="57"/>
        <v>0</v>
      </c>
      <c r="Z212" s="172">
        <v>0</v>
      </c>
      <c r="AA212" s="173">
        <f t="shared" si="58"/>
        <v>0</v>
      </c>
      <c r="AR212" s="18" t="s">
        <v>171</v>
      </c>
      <c r="AT212" s="18" t="s">
        <v>167</v>
      </c>
      <c r="AU212" s="18" t="s">
        <v>82</v>
      </c>
      <c r="AY212" s="18" t="s">
        <v>165</v>
      </c>
      <c r="BE212" s="109">
        <f t="shared" si="59"/>
        <v>0</v>
      </c>
      <c r="BF212" s="109">
        <f t="shared" si="60"/>
        <v>0</v>
      </c>
      <c r="BG212" s="109">
        <f t="shared" si="61"/>
        <v>0</v>
      </c>
      <c r="BH212" s="109">
        <f t="shared" si="62"/>
        <v>0</v>
      </c>
      <c r="BI212" s="109">
        <f t="shared" si="63"/>
        <v>0</v>
      </c>
      <c r="BJ212" s="18" t="s">
        <v>144</v>
      </c>
      <c r="BK212" s="174">
        <f t="shared" si="64"/>
        <v>0</v>
      </c>
      <c r="BL212" s="18" t="s">
        <v>171</v>
      </c>
      <c r="BM212" s="18" t="s">
        <v>408</v>
      </c>
    </row>
    <row r="213" spans="2:65" s="1" customFormat="1" ht="16.5" customHeight="1">
      <c r="B213" s="34"/>
      <c r="C213" s="175" t="s">
        <v>309</v>
      </c>
      <c r="D213" s="175" t="s">
        <v>224</v>
      </c>
      <c r="E213" s="176" t="s">
        <v>409</v>
      </c>
      <c r="F213" s="255" t="s">
        <v>410</v>
      </c>
      <c r="G213" s="255"/>
      <c r="H213" s="255"/>
      <c r="I213" s="255"/>
      <c r="J213" s="177" t="s">
        <v>180</v>
      </c>
      <c r="K213" s="178">
        <v>376.44</v>
      </c>
      <c r="L213" s="256">
        <v>0</v>
      </c>
      <c r="M213" s="257"/>
      <c r="N213" s="258">
        <f t="shared" si="55"/>
        <v>0</v>
      </c>
      <c r="O213" s="254"/>
      <c r="P213" s="254"/>
      <c r="Q213" s="254"/>
      <c r="R213" s="36"/>
      <c r="T213" s="171" t="s">
        <v>20</v>
      </c>
      <c r="U213" s="43" t="s">
        <v>41</v>
      </c>
      <c r="V213" s="35"/>
      <c r="W213" s="172">
        <f t="shared" si="56"/>
        <v>0</v>
      </c>
      <c r="X213" s="172">
        <v>0</v>
      </c>
      <c r="Y213" s="172">
        <f t="shared" si="57"/>
        <v>0</v>
      </c>
      <c r="Z213" s="172">
        <v>0</v>
      </c>
      <c r="AA213" s="173">
        <f t="shared" si="58"/>
        <v>0</v>
      </c>
      <c r="AR213" s="18" t="s">
        <v>177</v>
      </c>
      <c r="AT213" s="18" t="s">
        <v>224</v>
      </c>
      <c r="AU213" s="18" t="s">
        <v>82</v>
      </c>
      <c r="AY213" s="18" t="s">
        <v>165</v>
      </c>
      <c r="BE213" s="109">
        <f t="shared" si="59"/>
        <v>0</v>
      </c>
      <c r="BF213" s="109">
        <f t="shared" si="60"/>
        <v>0</v>
      </c>
      <c r="BG213" s="109">
        <f t="shared" si="61"/>
        <v>0</v>
      </c>
      <c r="BH213" s="109">
        <f t="shared" si="62"/>
        <v>0</v>
      </c>
      <c r="BI213" s="109">
        <f t="shared" si="63"/>
        <v>0</v>
      </c>
      <c r="BJ213" s="18" t="s">
        <v>144</v>
      </c>
      <c r="BK213" s="174">
        <f t="shared" si="64"/>
        <v>0</v>
      </c>
      <c r="BL213" s="18" t="s">
        <v>171</v>
      </c>
      <c r="BM213" s="18" t="s">
        <v>411</v>
      </c>
    </row>
    <row r="214" spans="2:65" s="1" customFormat="1" ht="25.5" customHeight="1">
      <c r="B214" s="34"/>
      <c r="C214" s="166" t="s">
        <v>412</v>
      </c>
      <c r="D214" s="166" t="s">
        <v>167</v>
      </c>
      <c r="E214" s="167" t="s">
        <v>413</v>
      </c>
      <c r="F214" s="251" t="s">
        <v>414</v>
      </c>
      <c r="G214" s="251"/>
      <c r="H214" s="251"/>
      <c r="I214" s="251"/>
      <c r="J214" s="168" t="s">
        <v>180</v>
      </c>
      <c r="K214" s="169">
        <v>376.44</v>
      </c>
      <c r="L214" s="252">
        <v>0</v>
      </c>
      <c r="M214" s="253"/>
      <c r="N214" s="254">
        <f t="shared" si="55"/>
        <v>0</v>
      </c>
      <c r="O214" s="254"/>
      <c r="P214" s="254"/>
      <c r="Q214" s="254"/>
      <c r="R214" s="36"/>
      <c r="T214" s="171" t="s">
        <v>20</v>
      </c>
      <c r="U214" s="43" t="s">
        <v>41</v>
      </c>
      <c r="V214" s="35"/>
      <c r="W214" s="172">
        <f t="shared" si="56"/>
        <v>0</v>
      </c>
      <c r="X214" s="172">
        <v>0</v>
      </c>
      <c r="Y214" s="172">
        <f t="shared" si="57"/>
        <v>0</v>
      </c>
      <c r="Z214" s="172">
        <v>0</v>
      </c>
      <c r="AA214" s="173">
        <f t="shared" si="58"/>
        <v>0</v>
      </c>
      <c r="AR214" s="18" t="s">
        <v>171</v>
      </c>
      <c r="AT214" s="18" t="s">
        <v>167</v>
      </c>
      <c r="AU214" s="18" t="s">
        <v>82</v>
      </c>
      <c r="AY214" s="18" t="s">
        <v>165</v>
      </c>
      <c r="BE214" s="109">
        <f t="shared" si="59"/>
        <v>0</v>
      </c>
      <c r="BF214" s="109">
        <f t="shared" si="60"/>
        <v>0</v>
      </c>
      <c r="BG214" s="109">
        <f t="shared" si="61"/>
        <v>0</v>
      </c>
      <c r="BH214" s="109">
        <f t="shared" si="62"/>
        <v>0</v>
      </c>
      <c r="BI214" s="109">
        <f t="shared" si="63"/>
        <v>0</v>
      </c>
      <c r="BJ214" s="18" t="s">
        <v>144</v>
      </c>
      <c r="BK214" s="174">
        <f t="shared" si="64"/>
        <v>0</v>
      </c>
      <c r="BL214" s="18" t="s">
        <v>171</v>
      </c>
      <c r="BM214" s="18" t="s">
        <v>415</v>
      </c>
    </row>
    <row r="215" spans="2:65" s="1" customFormat="1" ht="16.5" customHeight="1">
      <c r="B215" s="34"/>
      <c r="C215" s="175" t="s">
        <v>312</v>
      </c>
      <c r="D215" s="175" t="s">
        <v>224</v>
      </c>
      <c r="E215" s="176" t="s">
        <v>416</v>
      </c>
      <c r="F215" s="255" t="s">
        <v>417</v>
      </c>
      <c r="G215" s="255"/>
      <c r="H215" s="255"/>
      <c r="I215" s="255"/>
      <c r="J215" s="177" t="s">
        <v>180</v>
      </c>
      <c r="K215" s="178">
        <v>432.9</v>
      </c>
      <c r="L215" s="256">
        <v>0</v>
      </c>
      <c r="M215" s="257"/>
      <c r="N215" s="258">
        <f t="shared" si="55"/>
        <v>0</v>
      </c>
      <c r="O215" s="254"/>
      <c r="P215" s="254"/>
      <c r="Q215" s="254"/>
      <c r="R215" s="36"/>
      <c r="T215" s="171" t="s">
        <v>20</v>
      </c>
      <c r="U215" s="43" t="s">
        <v>41</v>
      </c>
      <c r="V215" s="35"/>
      <c r="W215" s="172">
        <f t="shared" si="56"/>
        <v>0</v>
      </c>
      <c r="X215" s="172">
        <v>0</v>
      </c>
      <c r="Y215" s="172">
        <f t="shared" si="57"/>
        <v>0</v>
      </c>
      <c r="Z215" s="172">
        <v>0</v>
      </c>
      <c r="AA215" s="173">
        <f t="shared" si="58"/>
        <v>0</v>
      </c>
      <c r="AR215" s="18" t="s">
        <v>177</v>
      </c>
      <c r="AT215" s="18" t="s">
        <v>224</v>
      </c>
      <c r="AU215" s="18" t="s">
        <v>82</v>
      </c>
      <c r="AY215" s="18" t="s">
        <v>165</v>
      </c>
      <c r="BE215" s="109">
        <f t="shared" si="59"/>
        <v>0</v>
      </c>
      <c r="BF215" s="109">
        <f t="shared" si="60"/>
        <v>0</v>
      </c>
      <c r="BG215" s="109">
        <f t="shared" si="61"/>
        <v>0</v>
      </c>
      <c r="BH215" s="109">
        <f t="shared" si="62"/>
        <v>0</v>
      </c>
      <c r="BI215" s="109">
        <f t="shared" si="63"/>
        <v>0</v>
      </c>
      <c r="BJ215" s="18" t="s">
        <v>144</v>
      </c>
      <c r="BK215" s="174">
        <f t="shared" si="64"/>
        <v>0</v>
      </c>
      <c r="BL215" s="18" t="s">
        <v>171</v>
      </c>
      <c r="BM215" s="18" t="s">
        <v>418</v>
      </c>
    </row>
    <row r="216" spans="2:65" s="1" customFormat="1" ht="25.5" customHeight="1">
      <c r="B216" s="34"/>
      <c r="C216" s="166" t="s">
        <v>419</v>
      </c>
      <c r="D216" s="166" t="s">
        <v>167</v>
      </c>
      <c r="E216" s="167" t="s">
        <v>420</v>
      </c>
      <c r="F216" s="251" t="s">
        <v>421</v>
      </c>
      <c r="G216" s="251"/>
      <c r="H216" s="251"/>
      <c r="I216" s="251"/>
      <c r="J216" s="168" t="s">
        <v>180</v>
      </c>
      <c r="K216" s="169">
        <v>9.55</v>
      </c>
      <c r="L216" s="252">
        <v>0</v>
      </c>
      <c r="M216" s="253"/>
      <c r="N216" s="254">
        <f t="shared" si="55"/>
        <v>0</v>
      </c>
      <c r="O216" s="254"/>
      <c r="P216" s="254"/>
      <c r="Q216" s="254"/>
      <c r="R216" s="36"/>
      <c r="T216" s="171" t="s">
        <v>20</v>
      </c>
      <c r="U216" s="43" t="s">
        <v>41</v>
      </c>
      <c r="V216" s="35"/>
      <c r="W216" s="172">
        <f t="shared" si="56"/>
        <v>0</v>
      </c>
      <c r="X216" s="172">
        <v>0</v>
      </c>
      <c r="Y216" s="172">
        <f t="shared" si="57"/>
        <v>0</v>
      </c>
      <c r="Z216" s="172">
        <v>0</v>
      </c>
      <c r="AA216" s="173">
        <f t="shared" si="58"/>
        <v>0</v>
      </c>
      <c r="AR216" s="18" t="s">
        <v>171</v>
      </c>
      <c r="AT216" s="18" t="s">
        <v>167</v>
      </c>
      <c r="AU216" s="18" t="s">
        <v>82</v>
      </c>
      <c r="AY216" s="18" t="s">
        <v>165</v>
      </c>
      <c r="BE216" s="109">
        <f t="shared" si="59"/>
        <v>0</v>
      </c>
      <c r="BF216" s="109">
        <f t="shared" si="60"/>
        <v>0</v>
      </c>
      <c r="BG216" s="109">
        <f t="shared" si="61"/>
        <v>0</v>
      </c>
      <c r="BH216" s="109">
        <f t="shared" si="62"/>
        <v>0</v>
      </c>
      <c r="BI216" s="109">
        <f t="shared" si="63"/>
        <v>0</v>
      </c>
      <c r="BJ216" s="18" t="s">
        <v>144</v>
      </c>
      <c r="BK216" s="174">
        <f t="shared" si="64"/>
        <v>0</v>
      </c>
      <c r="BL216" s="18" t="s">
        <v>171</v>
      </c>
      <c r="BM216" s="18" t="s">
        <v>422</v>
      </c>
    </row>
    <row r="217" spans="2:65" s="1" customFormat="1" ht="25.5" customHeight="1">
      <c r="B217" s="34"/>
      <c r="C217" s="166" t="s">
        <v>316</v>
      </c>
      <c r="D217" s="166" t="s">
        <v>167</v>
      </c>
      <c r="E217" s="167" t="s">
        <v>423</v>
      </c>
      <c r="F217" s="251" t="s">
        <v>424</v>
      </c>
      <c r="G217" s="251"/>
      <c r="H217" s="251"/>
      <c r="I217" s="251"/>
      <c r="J217" s="168" t="s">
        <v>188</v>
      </c>
      <c r="K217" s="169">
        <v>11.565</v>
      </c>
      <c r="L217" s="252">
        <v>0</v>
      </c>
      <c r="M217" s="253"/>
      <c r="N217" s="254">
        <f t="shared" si="55"/>
        <v>0</v>
      </c>
      <c r="O217" s="254"/>
      <c r="P217" s="254"/>
      <c r="Q217" s="254"/>
      <c r="R217" s="36"/>
      <c r="T217" s="171" t="s">
        <v>20</v>
      </c>
      <c r="U217" s="43" t="s">
        <v>41</v>
      </c>
      <c r="V217" s="35"/>
      <c r="W217" s="172">
        <f t="shared" si="56"/>
        <v>0</v>
      </c>
      <c r="X217" s="172">
        <v>0</v>
      </c>
      <c r="Y217" s="172">
        <f t="shared" si="57"/>
        <v>0</v>
      </c>
      <c r="Z217" s="172">
        <v>0</v>
      </c>
      <c r="AA217" s="173">
        <f t="shared" si="58"/>
        <v>0</v>
      </c>
      <c r="AR217" s="18" t="s">
        <v>171</v>
      </c>
      <c r="AT217" s="18" t="s">
        <v>167</v>
      </c>
      <c r="AU217" s="18" t="s">
        <v>82</v>
      </c>
      <c r="AY217" s="18" t="s">
        <v>165</v>
      </c>
      <c r="BE217" s="109">
        <f t="shared" si="59"/>
        <v>0</v>
      </c>
      <c r="BF217" s="109">
        <f t="shared" si="60"/>
        <v>0</v>
      </c>
      <c r="BG217" s="109">
        <f t="shared" si="61"/>
        <v>0</v>
      </c>
      <c r="BH217" s="109">
        <f t="shared" si="62"/>
        <v>0</v>
      </c>
      <c r="BI217" s="109">
        <f t="shared" si="63"/>
        <v>0</v>
      </c>
      <c r="BJ217" s="18" t="s">
        <v>144</v>
      </c>
      <c r="BK217" s="174">
        <f t="shared" si="64"/>
        <v>0</v>
      </c>
      <c r="BL217" s="18" t="s">
        <v>171</v>
      </c>
      <c r="BM217" s="18" t="s">
        <v>425</v>
      </c>
    </row>
    <row r="218" spans="2:63" s="9" customFormat="1" ht="36.75" customHeight="1">
      <c r="B218" s="155"/>
      <c r="C218" s="156"/>
      <c r="D218" s="157" t="s">
        <v>126</v>
      </c>
      <c r="E218" s="157"/>
      <c r="F218" s="157"/>
      <c r="G218" s="157"/>
      <c r="H218" s="157"/>
      <c r="I218" s="157"/>
      <c r="J218" s="157"/>
      <c r="K218" s="157"/>
      <c r="L218" s="157"/>
      <c r="M218" s="157"/>
      <c r="N218" s="267">
        <f>BK218</f>
        <v>0</v>
      </c>
      <c r="O218" s="268"/>
      <c r="P218" s="268"/>
      <c r="Q218" s="268"/>
      <c r="R218" s="158"/>
      <c r="T218" s="159"/>
      <c r="U218" s="156"/>
      <c r="V218" s="156"/>
      <c r="W218" s="160">
        <f>SUM(W219:W220)</f>
        <v>0</v>
      </c>
      <c r="X218" s="156"/>
      <c r="Y218" s="160">
        <f>SUM(Y219:Y220)</f>
        <v>0</v>
      </c>
      <c r="Z218" s="156"/>
      <c r="AA218" s="161">
        <f>SUM(AA219:AA220)</f>
        <v>0</v>
      </c>
      <c r="AR218" s="162" t="s">
        <v>82</v>
      </c>
      <c r="AT218" s="163" t="s">
        <v>73</v>
      </c>
      <c r="AU218" s="163" t="s">
        <v>74</v>
      </c>
      <c r="AY218" s="162" t="s">
        <v>165</v>
      </c>
      <c r="BK218" s="164">
        <f>SUM(BK219:BK220)</f>
        <v>0</v>
      </c>
    </row>
    <row r="219" spans="2:65" s="1" customFormat="1" ht="16.5" customHeight="1">
      <c r="B219" s="34"/>
      <c r="C219" s="166" t="s">
        <v>426</v>
      </c>
      <c r="D219" s="166" t="s">
        <v>167</v>
      </c>
      <c r="E219" s="167" t="s">
        <v>427</v>
      </c>
      <c r="F219" s="251" t="s">
        <v>428</v>
      </c>
      <c r="G219" s="251"/>
      <c r="H219" s="251"/>
      <c r="I219" s="251"/>
      <c r="J219" s="168" t="s">
        <v>180</v>
      </c>
      <c r="K219" s="169">
        <v>260.431</v>
      </c>
      <c r="L219" s="252">
        <v>0</v>
      </c>
      <c r="M219" s="253"/>
      <c r="N219" s="254">
        <f>ROUND(L219*K219,3)</f>
        <v>0</v>
      </c>
      <c r="O219" s="254"/>
      <c r="P219" s="254"/>
      <c r="Q219" s="254"/>
      <c r="R219" s="36"/>
      <c r="T219" s="171" t="s">
        <v>20</v>
      </c>
      <c r="U219" s="43" t="s">
        <v>41</v>
      </c>
      <c r="V219" s="35"/>
      <c r="W219" s="172">
        <f>V219*K219</f>
        <v>0</v>
      </c>
      <c r="X219" s="172">
        <v>0</v>
      </c>
      <c r="Y219" s="172">
        <f>X219*K219</f>
        <v>0</v>
      </c>
      <c r="Z219" s="172">
        <v>0</v>
      </c>
      <c r="AA219" s="173">
        <f>Z219*K219</f>
        <v>0</v>
      </c>
      <c r="AR219" s="18" t="s">
        <v>171</v>
      </c>
      <c r="AT219" s="18" t="s">
        <v>167</v>
      </c>
      <c r="AU219" s="18" t="s">
        <v>82</v>
      </c>
      <c r="AY219" s="18" t="s">
        <v>165</v>
      </c>
      <c r="BE219" s="109">
        <f>IF(U219="základná",N219,0)</f>
        <v>0</v>
      </c>
      <c r="BF219" s="109">
        <f>IF(U219="znížená",N219,0)</f>
        <v>0</v>
      </c>
      <c r="BG219" s="109">
        <f>IF(U219="zákl. prenesená",N219,0)</f>
        <v>0</v>
      </c>
      <c r="BH219" s="109">
        <f>IF(U219="zníž. prenesená",N219,0)</f>
        <v>0</v>
      </c>
      <c r="BI219" s="109">
        <f>IF(U219="nulová",N219,0)</f>
        <v>0</v>
      </c>
      <c r="BJ219" s="18" t="s">
        <v>144</v>
      </c>
      <c r="BK219" s="174">
        <f>ROUND(L219*K219,3)</f>
        <v>0</v>
      </c>
      <c r="BL219" s="18" t="s">
        <v>171</v>
      </c>
      <c r="BM219" s="18" t="s">
        <v>429</v>
      </c>
    </row>
    <row r="220" spans="2:65" s="1" customFormat="1" ht="25.5" customHeight="1">
      <c r="B220" s="34"/>
      <c r="C220" s="166" t="s">
        <v>319</v>
      </c>
      <c r="D220" s="166" t="s">
        <v>167</v>
      </c>
      <c r="E220" s="167" t="s">
        <v>430</v>
      </c>
      <c r="F220" s="251" t="s">
        <v>431</v>
      </c>
      <c r="G220" s="251"/>
      <c r="H220" s="251"/>
      <c r="I220" s="251"/>
      <c r="J220" s="168" t="s">
        <v>188</v>
      </c>
      <c r="K220" s="169">
        <v>0.02</v>
      </c>
      <c r="L220" s="252">
        <v>0</v>
      </c>
      <c r="M220" s="253"/>
      <c r="N220" s="254">
        <f>ROUND(L220*K220,3)</f>
        <v>0</v>
      </c>
      <c r="O220" s="254"/>
      <c r="P220" s="254"/>
      <c r="Q220" s="254"/>
      <c r="R220" s="36"/>
      <c r="T220" s="171" t="s">
        <v>20</v>
      </c>
      <c r="U220" s="43" t="s">
        <v>41</v>
      </c>
      <c r="V220" s="35"/>
      <c r="W220" s="172">
        <f>V220*K220</f>
        <v>0</v>
      </c>
      <c r="X220" s="172">
        <v>0</v>
      </c>
      <c r="Y220" s="172">
        <f>X220*K220</f>
        <v>0</v>
      </c>
      <c r="Z220" s="172">
        <v>0</v>
      </c>
      <c r="AA220" s="173">
        <f>Z220*K220</f>
        <v>0</v>
      </c>
      <c r="AR220" s="18" t="s">
        <v>171</v>
      </c>
      <c r="AT220" s="18" t="s">
        <v>167</v>
      </c>
      <c r="AU220" s="18" t="s">
        <v>82</v>
      </c>
      <c r="AY220" s="18" t="s">
        <v>165</v>
      </c>
      <c r="BE220" s="109">
        <f>IF(U220="základná",N220,0)</f>
        <v>0</v>
      </c>
      <c r="BF220" s="109">
        <f>IF(U220="znížená",N220,0)</f>
        <v>0</v>
      </c>
      <c r="BG220" s="109">
        <f>IF(U220="zákl. prenesená",N220,0)</f>
        <v>0</v>
      </c>
      <c r="BH220" s="109">
        <f>IF(U220="zníž. prenesená",N220,0)</f>
        <v>0</v>
      </c>
      <c r="BI220" s="109">
        <f>IF(U220="nulová",N220,0)</f>
        <v>0</v>
      </c>
      <c r="BJ220" s="18" t="s">
        <v>144</v>
      </c>
      <c r="BK220" s="174">
        <f>ROUND(L220*K220,3)</f>
        <v>0</v>
      </c>
      <c r="BL220" s="18" t="s">
        <v>171</v>
      </c>
      <c r="BM220" s="18" t="s">
        <v>432</v>
      </c>
    </row>
    <row r="221" spans="2:63" s="9" customFormat="1" ht="36.75" customHeight="1">
      <c r="B221" s="155"/>
      <c r="C221" s="156"/>
      <c r="D221" s="157" t="s">
        <v>127</v>
      </c>
      <c r="E221" s="157"/>
      <c r="F221" s="157"/>
      <c r="G221" s="157"/>
      <c r="H221" s="157"/>
      <c r="I221" s="157"/>
      <c r="J221" s="157"/>
      <c r="K221" s="157"/>
      <c r="L221" s="157"/>
      <c r="M221" s="157"/>
      <c r="N221" s="267">
        <f>BK221</f>
        <v>0</v>
      </c>
      <c r="O221" s="268"/>
      <c r="P221" s="268"/>
      <c r="Q221" s="268"/>
      <c r="R221" s="158"/>
      <c r="T221" s="159"/>
      <c r="U221" s="156"/>
      <c r="V221" s="156"/>
      <c r="W221" s="160">
        <f>SUM(W222:W238)</f>
        <v>0</v>
      </c>
      <c r="X221" s="156"/>
      <c r="Y221" s="160">
        <f>SUM(Y222:Y238)</f>
        <v>0</v>
      </c>
      <c r="Z221" s="156"/>
      <c r="AA221" s="161">
        <f>SUM(AA222:AA238)</f>
        <v>0</v>
      </c>
      <c r="AR221" s="162" t="s">
        <v>82</v>
      </c>
      <c r="AT221" s="163" t="s">
        <v>73</v>
      </c>
      <c r="AU221" s="163" t="s">
        <v>74</v>
      </c>
      <c r="AY221" s="162" t="s">
        <v>165</v>
      </c>
      <c r="BK221" s="164">
        <f>SUM(BK222:BK238)</f>
        <v>0</v>
      </c>
    </row>
    <row r="222" spans="2:65" s="1" customFormat="1" ht="25.5" customHeight="1">
      <c r="B222" s="34"/>
      <c r="C222" s="166" t="s">
        <v>433</v>
      </c>
      <c r="D222" s="166" t="s">
        <v>167</v>
      </c>
      <c r="E222" s="167" t="s">
        <v>434</v>
      </c>
      <c r="F222" s="251" t="s">
        <v>435</v>
      </c>
      <c r="G222" s="251"/>
      <c r="H222" s="251"/>
      <c r="I222" s="251"/>
      <c r="J222" s="168" t="s">
        <v>222</v>
      </c>
      <c r="K222" s="169">
        <v>103.3</v>
      </c>
      <c r="L222" s="252">
        <v>0</v>
      </c>
      <c r="M222" s="253"/>
      <c r="N222" s="254">
        <f aca="true" t="shared" si="65" ref="N222:N238">ROUND(L222*K222,3)</f>
        <v>0</v>
      </c>
      <c r="O222" s="254"/>
      <c r="P222" s="254"/>
      <c r="Q222" s="254"/>
      <c r="R222" s="36"/>
      <c r="T222" s="171" t="s">
        <v>20</v>
      </c>
      <c r="U222" s="43" t="s">
        <v>41</v>
      </c>
      <c r="V222" s="35"/>
      <c r="W222" s="172">
        <f aca="true" t="shared" si="66" ref="W222:W238">V222*K222</f>
        <v>0</v>
      </c>
      <c r="X222" s="172">
        <v>0</v>
      </c>
      <c r="Y222" s="172">
        <f aca="true" t="shared" si="67" ref="Y222:Y238">X222*K222</f>
        <v>0</v>
      </c>
      <c r="Z222" s="172">
        <v>0</v>
      </c>
      <c r="AA222" s="173">
        <f aca="true" t="shared" si="68" ref="AA222:AA238">Z222*K222</f>
        <v>0</v>
      </c>
      <c r="AR222" s="18" t="s">
        <v>171</v>
      </c>
      <c r="AT222" s="18" t="s">
        <v>167</v>
      </c>
      <c r="AU222" s="18" t="s">
        <v>82</v>
      </c>
      <c r="AY222" s="18" t="s">
        <v>165</v>
      </c>
      <c r="BE222" s="109">
        <f aca="true" t="shared" si="69" ref="BE222:BE238">IF(U222="základná",N222,0)</f>
        <v>0</v>
      </c>
      <c r="BF222" s="109">
        <f aca="true" t="shared" si="70" ref="BF222:BF238">IF(U222="znížená",N222,0)</f>
        <v>0</v>
      </c>
      <c r="BG222" s="109">
        <f aca="true" t="shared" si="71" ref="BG222:BG238">IF(U222="zákl. prenesená",N222,0)</f>
        <v>0</v>
      </c>
      <c r="BH222" s="109">
        <f aca="true" t="shared" si="72" ref="BH222:BH238">IF(U222="zníž. prenesená",N222,0)</f>
        <v>0</v>
      </c>
      <c r="BI222" s="109">
        <f aca="true" t="shared" si="73" ref="BI222:BI238">IF(U222="nulová",N222,0)</f>
        <v>0</v>
      </c>
      <c r="BJ222" s="18" t="s">
        <v>144</v>
      </c>
      <c r="BK222" s="174">
        <f aca="true" t="shared" si="74" ref="BK222:BK238">ROUND(L222*K222,3)</f>
        <v>0</v>
      </c>
      <c r="BL222" s="18" t="s">
        <v>171</v>
      </c>
      <c r="BM222" s="18" t="s">
        <v>436</v>
      </c>
    </row>
    <row r="223" spans="2:65" s="1" customFormat="1" ht="25.5" customHeight="1">
      <c r="B223" s="34"/>
      <c r="C223" s="166" t="s">
        <v>326</v>
      </c>
      <c r="D223" s="166" t="s">
        <v>167</v>
      </c>
      <c r="E223" s="167" t="s">
        <v>437</v>
      </c>
      <c r="F223" s="251" t="s">
        <v>438</v>
      </c>
      <c r="G223" s="251"/>
      <c r="H223" s="251"/>
      <c r="I223" s="251"/>
      <c r="J223" s="168" t="s">
        <v>222</v>
      </c>
      <c r="K223" s="169">
        <v>123.7</v>
      </c>
      <c r="L223" s="252">
        <v>0</v>
      </c>
      <c r="M223" s="253"/>
      <c r="N223" s="254">
        <f t="shared" si="65"/>
        <v>0</v>
      </c>
      <c r="O223" s="254"/>
      <c r="P223" s="254"/>
      <c r="Q223" s="254"/>
      <c r="R223" s="36"/>
      <c r="T223" s="171" t="s">
        <v>20</v>
      </c>
      <c r="U223" s="43" t="s">
        <v>41</v>
      </c>
      <c r="V223" s="35"/>
      <c r="W223" s="172">
        <f t="shared" si="66"/>
        <v>0</v>
      </c>
      <c r="X223" s="172">
        <v>0</v>
      </c>
      <c r="Y223" s="172">
        <f t="shared" si="67"/>
        <v>0</v>
      </c>
      <c r="Z223" s="172">
        <v>0</v>
      </c>
      <c r="AA223" s="173">
        <f t="shared" si="68"/>
        <v>0</v>
      </c>
      <c r="AR223" s="18" t="s">
        <v>171</v>
      </c>
      <c r="AT223" s="18" t="s">
        <v>167</v>
      </c>
      <c r="AU223" s="18" t="s">
        <v>82</v>
      </c>
      <c r="AY223" s="18" t="s">
        <v>165</v>
      </c>
      <c r="BE223" s="109">
        <f t="shared" si="69"/>
        <v>0</v>
      </c>
      <c r="BF223" s="109">
        <f t="shared" si="70"/>
        <v>0</v>
      </c>
      <c r="BG223" s="109">
        <f t="shared" si="71"/>
        <v>0</v>
      </c>
      <c r="BH223" s="109">
        <f t="shared" si="72"/>
        <v>0</v>
      </c>
      <c r="BI223" s="109">
        <f t="shared" si="73"/>
        <v>0</v>
      </c>
      <c r="BJ223" s="18" t="s">
        <v>144</v>
      </c>
      <c r="BK223" s="174">
        <f t="shared" si="74"/>
        <v>0</v>
      </c>
      <c r="BL223" s="18" t="s">
        <v>171</v>
      </c>
      <c r="BM223" s="18" t="s">
        <v>439</v>
      </c>
    </row>
    <row r="224" spans="2:65" s="1" customFormat="1" ht="25.5" customHeight="1">
      <c r="B224" s="34"/>
      <c r="C224" s="166" t="s">
        <v>440</v>
      </c>
      <c r="D224" s="166" t="s">
        <v>167</v>
      </c>
      <c r="E224" s="167" t="s">
        <v>441</v>
      </c>
      <c r="F224" s="251" t="s">
        <v>442</v>
      </c>
      <c r="G224" s="251"/>
      <c r="H224" s="251"/>
      <c r="I224" s="251"/>
      <c r="J224" s="168" t="s">
        <v>222</v>
      </c>
      <c r="K224" s="169">
        <v>56.65</v>
      </c>
      <c r="L224" s="252">
        <v>0</v>
      </c>
      <c r="M224" s="253"/>
      <c r="N224" s="254">
        <f t="shared" si="65"/>
        <v>0</v>
      </c>
      <c r="O224" s="254"/>
      <c r="P224" s="254"/>
      <c r="Q224" s="254"/>
      <c r="R224" s="36"/>
      <c r="T224" s="171" t="s">
        <v>20</v>
      </c>
      <c r="U224" s="43" t="s">
        <v>41</v>
      </c>
      <c r="V224" s="35"/>
      <c r="W224" s="172">
        <f t="shared" si="66"/>
        <v>0</v>
      </c>
      <c r="X224" s="172">
        <v>0</v>
      </c>
      <c r="Y224" s="172">
        <f t="shared" si="67"/>
        <v>0</v>
      </c>
      <c r="Z224" s="172">
        <v>0</v>
      </c>
      <c r="AA224" s="173">
        <f t="shared" si="68"/>
        <v>0</v>
      </c>
      <c r="AR224" s="18" t="s">
        <v>171</v>
      </c>
      <c r="AT224" s="18" t="s">
        <v>167</v>
      </c>
      <c r="AU224" s="18" t="s">
        <v>82</v>
      </c>
      <c r="AY224" s="18" t="s">
        <v>165</v>
      </c>
      <c r="BE224" s="109">
        <f t="shared" si="69"/>
        <v>0</v>
      </c>
      <c r="BF224" s="109">
        <f t="shared" si="70"/>
        <v>0</v>
      </c>
      <c r="BG224" s="109">
        <f t="shared" si="71"/>
        <v>0</v>
      </c>
      <c r="BH224" s="109">
        <f t="shared" si="72"/>
        <v>0</v>
      </c>
      <c r="BI224" s="109">
        <f t="shared" si="73"/>
        <v>0</v>
      </c>
      <c r="BJ224" s="18" t="s">
        <v>144</v>
      </c>
      <c r="BK224" s="174">
        <f t="shared" si="74"/>
        <v>0</v>
      </c>
      <c r="BL224" s="18" t="s">
        <v>171</v>
      </c>
      <c r="BM224" s="18" t="s">
        <v>443</v>
      </c>
    </row>
    <row r="225" spans="2:65" s="1" customFormat="1" ht="25.5" customHeight="1">
      <c r="B225" s="34"/>
      <c r="C225" s="166" t="s">
        <v>330</v>
      </c>
      <c r="D225" s="166" t="s">
        <v>167</v>
      </c>
      <c r="E225" s="167" t="s">
        <v>444</v>
      </c>
      <c r="F225" s="251" t="s">
        <v>445</v>
      </c>
      <c r="G225" s="251"/>
      <c r="H225" s="251"/>
      <c r="I225" s="251"/>
      <c r="J225" s="168" t="s">
        <v>222</v>
      </c>
      <c r="K225" s="169">
        <v>8.3</v>
      </c>
      <c r="L225" s="252">
        <v>0</v>
      </c>
      <c r="M225" s="253"/>
      <c r="N225" s="254">
        <f t="shared" si="65"/>
        <v>0</v>
      </c>
      <c r="O225" s="254"/>
      <c r="P225" s="254"/>
      <c r="Q225" s="254"/>
      <c r="R225" s="36"/>
      <c r="T225" s="171" t="s">
        <v>20</v>
      </c>
      <c r="U225" s="43" t="s">
        <v>41</v>
      </c>
      <c r="V225" s="35"/>
      <c r="W225" s="172">
        <f t="shared" si="66"/>
        <v>0</v>
      </c>
      <c r="X225" s="172">
        <v>0</v>
      </c>
      <c r="Y225" s="172">
        <f t="shared" si="67"/>
        <v>0</v>
      </c>
      <c r="Z225" s="172">
        <v>0</v>
      </c>
      <c r="AA225" s="173">
        <f t="shared" si="68"/>
        <v>0</v>
      </c>
      <c r="AR225" s="18" t="s">
        <v>171</v>
      </c>
      <c r="AT225" s="18" t="s">
        <v>167</v>
      </c>
      <c r="AU225" s="18" t="s">
        <v>82</v>
      </c>
      <c r="AY225" s="18" t="s">
        <v>165</v>
      </c>
      <c r="BE225" s="109">
        <f t="shared" si="69"/>
        <v>0</v>
      </c>
      <c r="BF225" s="109">
        <f t="shared" si="70"/>
        <v>0</v>
      </c>
      <c r="BG225" s="109">
        <f t="shared" si="71"/>
        <v>0</v>
      </c>
      <c r="BH225" s="109">
        <f t="shared" si="72"/>
        <v>0</v>
      </c>
      <c r="BI225" s="109">
        <f t="shared" si="73"/>
        <v>0</v>
      </c>
      <c r="BJ225" s="18" t="s">
        <v>144</v>
      </c>
      <c r="BK225" s="174">
        <f t="shared" si="74"/>
        <v>0</v>
      </c>
      <c r="BL225" s="18" t="s">
        <v>171</v>
      </c>
      <c r="BM225" s="18" t="s">
        <v>446</v>
      </c>
    </row>
    <row r="226" spans="2:65" s="1" customFormat="1" ht="16.5" customHeight="1">
      <c r="B226" s="34"/>
      <c r="C226" s="175" t="s">
        <v>447</v>
      </c>
      <c r="D226" s="175" t="s">
        <v>224</v>
      </c>
      <c r="E226" s="176" t="s">
        <v>448</v>
      </c>
      <c r="F226" s="255" t="s">
        <v>449</v>
      </c>
      <c r="G226" s="255"/>
      <c r="H226" s="255"/>
      <c r="I226" s="255"/>
      <c r="J226" s="177" t="s">
        <v>170</v>
      </c>
      <c r="K226" s="178">
        <v>5.37</v>
      </c>
      <c r="L226" s="256">
        <v>0</v>
      </c>
      <c r="M226" s="257"/>
      <c r="N226" s="258">
        <f t="shared" si="65"/>
        <v>0</v>
      </c>
      <c r="O226" s="254"/>
      <c r="P226" s="254"/>
      <c r="Q226" s="254"/>
      <c r="R226" s="36"/>
      <c r="T226" s="171" t="s">
        <v>20</v>
      </c>
      <c r="U226" s="43" t="s">
        <v>41</v>
      </c>
      <c r="V226" s="35"/>
      <c r="W226" s="172">
        <f t="shared" si="66"/>
        <v>0</v>
      </c>
      <c r="X226" s="172">
        <v>0</v>
      </c>
      <c r="Y226" s="172">
        <f t="shared" si="67"/>
        <v>0</v>
      </c>
      <c r="Z226" s="172">
        <v>0</v>
      </c>
      <c r="AA226" s="173">
        <f t="shared" si="68"/>
        <v>0</v>
      </c>
      <c r="AR226" s="18" t="s">
        <v>177</v>
      </c>
      <c r="AT226" s="18" t="s">
        <v>224</v>
      </c>
      <c r="AU226" s="18" t="s">
        <v>82</v>
      </c>
      <c r="AY226" s="18" t="s">
        <v>165</v>
      </c>
      <c r="BE226" s="109">
        <f t="shared" si="69"/>
        <v>0</v>
      </c>
      <c r="BF226" s="109">
        <f t="shared" si="70"/>
        <v>0</v>
      </c>
      <c r="BG226" s="109">
        <f t="shared" si="71"/>
        <v>0</v>
      </c>
      <c r="BH226" s="109">
        <f t="shared" si="72"/>
        <v>0</v>
      </c>
      <c r="BI226" s="109">
        <f t="shared" si="73"/>
        <v>0</v>
      </c>
      <c r="BJ226" s="18" t="s">
        <v>144</v>
      </c>
      <c r="BK226" s="174">
        <f t="shared" si="74"/>
        <v>0</v>
      </c>
      <c r="BL226" s="18" t="s">
        <v>171</v>
      </c>
      <c r="BM226" s="18" t="s">
        <v>450</v>
      </c>
    </row>
    <row r="227" spans="2:65" s="1" customFormat="1" ht="25.5" customHeight="1">
      <c r="B227" s="34"/>
      <c r="C227" s="166" t="s">
        <v>333</v>
      </c>
      <c r="D227" s="166" t="s">
        <v>167</v>
      </c>
      <c r="E227" s="167" t="s">
        <v>451</v>
      </c>
      <c r="F227" s="251" t="s">
        <v>452</v>
      </c>
      <c r="G227" s="251"/>
      <c r="H227" s="251"/>
      <c r="I227" s="251"/>
      <c r="J227" s="168" t="s">
        <v>180</v>
      </c>
      <c r="K227" s="169">
        <v>25.89</v>
      </c>
      <c r="L227" s="252">
        <v>0</v>
      </c>
      <c r="M227" s="253"/>
      <c r="N227" s="254">
        <f t="shared" si="65"/>
        <v>0</v>
      </c>
      <c r="O227" s="254"/>
      <c r="P227" s="254"/>
      <c r="Q227" s="254"/>
      <c r="R227" s="36"/>
      <c r="T227" s="171" t="s">
        <v>20</v>
      </c>
      <c r="U227" s="43" t="s">
        <v>41</v>
      </c>
      <c r="V227" s="35"/>
      <c r="W227" s="172">
        <f t="shared" si="66"/>
        <v>0</v>
      </c>
      <c r="X227" s="172">
        <v>0</v>
      </c>
      <c r="Y227" s="172">
        <f t="shared" si="67"/>
        <v>0</v>
      </c>
      <c r="Z227" s="172">
        <v>0</v>
      </c>
      <c r="AA227" s="173">
        <f t="shared" si="68"/>
        <v>0</v>
      </c>
      <c r="AR227" s="18" t="s">
        <v>171</v>
      </c>
      <c r="AT227" s="18" t="s">
        <v>167</v>
      </c>
      <c r="AU227" s="18" t="s">
        <v>82</v>
      </c>
      <c r="AY227" s="18" t="s">
        <v>165</v>
      </c>
      <c r="BE227" s="109">
        <f t="shared" si="69"/>
        <v>0</v>
      </c>
      <c r="BF227" s="109">
        <f t="shared" si="70"/>
        <v>0</v>
      </c>
      <c r="BG227" s="109">
        <f t="shared" si="71"/>
        <v>0</v>
      </c>
      <c r="BH227" s="109">
        <f t="shared" si="72"/>
        <v>0</v>
      </c>
      <c r="BI227" s="109">
        <f t="shared" si="73"/>
        <v>0</v>
      </c>
      <c r="BJ227" s="18" t="s">
        <v>144</v>
      </c>
      <c r="BK227" s="174">
        <f t="shared" si="74"/>
        <v>0</v>
      </c>
      <c r="BL227" s="18" t="s">
        <v>171</v>
      </c>
      <c r="BM227" s="18" t="s">
        <v>453</v>
      </c>
    </row>
    <row r="228" spans="2:65" s="1" customFormat="1" ht="16.5" customHeight="1">
      <c r="B228" s="34"/>
      <c r="C228" s="175" t="s">
        <v>454</v>
      </c>
      <c r="D228" s="175" t="s">
        <v>224</v>
      </c>
      <c r="E228" s="176" t="s">
        <v>455</v>
      </c>
      <c r="F228" s="255" t="s">
        <v>456</v>
      </c>
      <c r="G228" s="255"/>
      <c r="H228" s="255"/>
      <c r="I228" s="255"/>
      <c r="J228" s="177" t="s">
        <v>180</v>
      </c>
      <c r="K228" s="178">
        <v>29.774</v>
      </c>
      <c r="L228" s="256">
        <v>0</v>
      </c>
      <c r="M228" s="257"/>
      <c r="N228" s="258">
        <f t="shared" si="65"/>
        <v>0</v>
      </c>
      <c r="O228" s="254"/>
      <c r="P228" s="254"/>
      <c r="Q228" s="254"/>
      <c r="R228" s="36"/>
      <c r="T228" s="171" t="s">
        <v>20</v>
      </c>
      <c r="U228" s="43" t="s">
        <v>41</v>
      </c>
      <c r="V228" s="35"/>
      <c r="W228" s="172">
        <f t="shared" si="66"/>
        <v>0</v>
      </c>
      <c r="X228" s="172">
        <v>0</v>
      </c>
      <c r="Y228" s="172">
        <f t="shared" si="67"/>
        <v>0</v>
      </c>
      <c r="Z228" s="172">
        <v>0</v>
      </c>
      <c r="AA228" s="173">
        <f t="shared" si="68"/>
        <v>0</v>
      </c>
      <c r="AR228" s="18" t="s">
        <v>177</v>
      </c>
      <c r="AT228" s="18" t="s">
        <v>224</v>
      </c>
      <c r="AU228" s="18" t="s">
        <v>82</v>
      </c>
      <c r="AY228" s="18" t="s">
        <v>165</v>
      </c>
      <c r="BE228" s="109">
        <f t="shared" si="69"/>
        <v>0</v>
      </c>
      <c r="BF228" s="109">
        <f t="shared" si="70"/>
        <v>0</v>
      </c>
      <c r="BG228" s="109">
        <f t="shared" si="71"/>
        <v>0</v>
      </c>
      <c r="BH228" s="109">
        <f t="shared" si="72"/>
        <v>0</v>
      </c>
      <c r="BI228" s="109">
        <f t="shared" si="73"/>
        <v>0</v>
      </c>
      <c r="BJ228" s="18" t="s">
        <v>144</v>
      </c>
      <c r="BK228" s="174">
        <f t="shared" si="74"/>
        <v>0</v>
      </c>
      <c r="BL228" s="18" t="s">
        <v>171</v>
      </c>
      <c r="BM228" s="18" t="s">
        <v>457</v>
      </c>
    </row>
    <row r="229" spans="2:65" s="1" customFormat="1" ht="16.5" customHeight="1">
      <c r="B229" s="34"/>
      <c r="C229" s="166" t="s">
        <v>338</v>
      </c>
      <c r="D229" s="166" t="s">
        <v>167</v>
      </c>
      <c r="E229" s="167" t="s">
        <v>458</v>
      </c>
      <c r="F229" s="251" t="s">
        <v>459</v>
      </c>
      <c r="G229" s="251"/>
      <c r="H229" s="251"/>
      <c r="I229" s="251"/>
      <c r="J229" s="168" t="s">
        <v>180</v>
      </c>
      <c r="K229" s="169">
        <v>432.9</v>
      </c>
      <c r="L229" s="252">
        <v>0</v>
      </c>
      <c r="M229" s="253"/>
      <c r="N229" s="254">
        <f t="shared" si="65"/>
        <v>0</v>
      </c>
      <c r="O229" s="254"/>
      <c r="P229" s="254"/>
      <c r="Q229" s="254"/>
      <c r="R229" s="36"/>
      <c r="T229" s="171" t="s">
        <v>20</v>
      </c>
      <c r="U229" s="43" t="s">
        <v>41</v>
      </c>
      <c r="V229" s="35"/>
      <c r="W229" s="172">
        <f t="shared" si="66"/>
        <v>0</v>
      </c>
      <c r="X229" s="172">
        <v>0</v>
      </c>
      <c r="Y229" s="172">
        <f t="shared" si="67"/>
        <v>0</v>
      </c>
      <c r="Z229" s="172">
        <v>0</v>
      </c>
      <c r="AA229" s="173">
        <f t="shared" si="68"/>
        <v>0</v>
      </c>
      <c r="AR229" s="18" t="s">
        <v>171</v>
      </c>
      <c r="AT229" s="18" t="s">
        <v>167</v>
      </c>
      <c r="AU229" s="18" t="s">
        <v>82</v>
      </c>
      <c r="AY229" s="18" t="s">
        <v>165</v>
      </c>
      <c r="BE229" s="109">
        <f t="shared" si="69"/>
        <v>0</v>
      </c>
      <c r="BF229" s="109">
        <f t="shared" si="70"/>
        <v>0</v>
      </c>
      <c r="BG229" s="109">
        <f t="shared" si="71"/>
        <v>0</v>
      </c>
      <c r="BH229" s="109">
        <f t="shared" si="72"/>
        <v>0</v>
      </c>
      <c r="BI229" s="109">
        <f t="shared" si="73"/>
        <v>0</v>
      </c>
      <c r="BJ229" s="18" t="s">
        <v>144</v>
      </c>
      <c r="BK229" s="174">
        <f t="shared" si="74"/>
        <v>0</v>
      </c>
      <c r="BL229" s="18" t="s">
        <v>171</v>
      </c>
      <c r="BM229" s="18" t="s">
        <v>460</v>
      </c>
    </row>
    <row r="230" spans="2:65" s="1" customFormat="1" ht="25.5" customHeight="1">
      <c r="B230" s="34"/>
      <c r="C230" s="166" t="s">
        <v>461</v>
      </c>
      <c r="D230" s="166" t="s">
        <v>167</v>
      </c>
      <c r="E230" s="167" t="s">
        <v>462</v>
      </c>
      <c r="F230" s="251" t="s">
        <v>463</v>
      </c>
      <c r="G230" s="251"/>
      <c r="H230" s="251"/>
      <c r="I230" s="251"/>
      <c r="J230" s="168" t="s">
        <v>180</v>
      </c>
      <c r="K230" s="169">
        <v>432.9</v>
      </c>
      <c r="L230" s="252">
        <v>0</v>
      </c>
      <c r="M230" s="253"/>
      <c r="N230" s="254">
        <f t="shared" si="65"/>
        <v>0</v>
      </c>
      <c r="O230" s="254"/>
      <c r="P230" s="254"/>
      <c r="Q230" s="254"/>
      <c r="R230" s="36"/>
      <c r="T230" s="171" t="s">
        <v>20</v>
      </c>
      <c r="U230" s="43" t="s">
        <v>41</v>
      </c>
      <c r="V230" s="35"/>
      <c r="W230" s="172">
        <f t="shared" si="66"/>
        <v>0</v>
      </c>
      <c r="X230" s="172">
        <v>0</v>
      </c>
      <c r="Y230" s="172">
        <f t="shared" si="67"/>
        <v>0</v>
      </c>
      <c r="Z230" s="172">
        <v>0</v>
      </c>
      <c r="AA230" s="173">
        <f t="shared" si="68"/>
        <v>0</v>
      </c>
      <c r="AR230" s="18" t="s">
        <v>171</v>
      </c>
      <c r="AT230" s="18" t="s">
        <v>167</v>
      </c>
      <c r="AU230" s="18" t="s">
        <v>82</v>
      </c>
      <c r="AY230" s="18" t="s">
        <v>165</v>
      </c>
      <c r="BE230" s="109">
        <f t="shared" si="69"/>
        <v>0</v>
      </c>
      <c r="BF230" s="109">
        <f t="shared" si="70"/>
        <v>0</v>
      </c>
      <c r="BG230" s="109">
        <f t="shared" si="71"/>
        <v>0</v>
      </c>
      <c r="BH230" s="109">
        <f t="shared" si="72"/>
        <v>0</v>
      </c>
      <c r="BI230" s="109">
        <f t="shared" si="73"/>
        <v>0</v>
      </c>
      <c r="BJ230" s="18" t="s">
        <v>144</v>
      </c>
      <c r="BK230" s="174">
        <f t="shared" si="74"/>
        <v>0</v>
      </c>
      <c r="BL230" s="18" t="s">
        <v>171</v>
      </c>
      <c r="BM230" s="18" t="s">
        <v>464</v>
      </c>
    </row>
    <row r="231" spans="2:65" s="1" customFormat="1" ht="16.5" customHeight="1">
      <c r="B231" s="34"/>
      <c r="C231" s="175" t="s">
        <v>341</v>
      </c>
      <c r="D231" s="175" t="s">
        <v>224</v>
      </c>
      <c r="E231" s="176" t="s">
        <v>465</v>
      </c>
      <c r="F231" s="255" t="s">
        <v>466</v>
      </c>
      <c r="G231" s="255"/>
      <c r="H231" s="255"/>
      <c r="I231" s="255"/>
      <c r="J231" s="177" t="s">
        <v>170</v>
      </c>
      <c r="K231" s="178">
        <v>7.156</v>
      </c>
      <c r="L231" s="256">
        <v>0</v>
      </c>
      <c r="M231" s="257"/>
      <c r="N231" s="258">
        <f t="shared" si="65"/>
        <v>0</v>
      </c>
      <c r="O231" s="254"/>
      <c r="P231" s="254"/>
      <c r="Q231" s="254"/>
      <c r="R231" s="36"/>
      <c r="T231" s="171" t="s">
        <v>20</v>
      </c>
      <c r="U231" s="43" t="s">
        <v>41</v>
      </c>
      <c r="V231" s="35"/>
      <c r="W231" s="172">
        <f t="shared" si="66"/>
        <v>0</v>
      </c>
      <c r="X231" s="172">
        <v>0</v>
      </c>
      <c r="Y231" s="172">
        <f t="shared" si="67"/>
        <v>0</v>
      </c>
      <c r="Z231" s="172">
        <v>0</v>
      </c>
      <c r="AA231" s="173">
        <f t="shared" si="68"/>
        <v>0</v>
      </c>
      <c r="AR231" s="18" t="s">
        <v>177</v>
      </c>
      <c r="AT231" s="18" t="s">
        <v>224</v>
      </c>
      <c r="AU231" s="18" t="s">
        <v>82</v>
      </c>
      <c r="AY231" s="18" t="s">
        <v>165</v>
      </c>
      <c r="BE231" s="109">
        <f t="shared" si="69"/>
        <v>0</v>
      </c>
      <c r="BF231" s="109">
        <f t="shared" si="70"/>
        <v>0</v>
      </c>
      <c r="BG231" s="109">
        <f t="shared" si="71"/>
        <v>0</v>
      </c>
      <c r="BH231" s="109">
        <f t="shared" si="72"/>
        <v>0</v>
      </c>
      <c r="BI231" s="109">
        <f t="shared" si="73"/>
        <v>0</v>
      </c>
      <c r="BJ231" s="18" t="s">
        <v>144</v>
      </c>
      <c r="BK231" s="174">
        <f t="shared" si="74"/>
        <v>0</v>
      </c>
      <c r="BL231" s="18" t="s">
        <v>171</v>
      </c>
      <c r="BM231" s="18" t="s">
        <v>467</v>
      </c>
    </row>
    <row r="232" spans="2:65" s="1" customFormat="1" ht="25.5" customHeight="1">
      <c r="B232" s="34"/>
      <c r="C232" s="166" t="s">
        <v>468</v>
      </c>
      <c r="D232" s="166" t="s">
        <v>167</v>
      </c>
      <c r="E232" s="167" t="s">
        <v>469</v>
      </c>
      <c r="F232" s="251" t="s">
        <v>470</v>
      </c>
      <c r="G232" s="251"/>
      <c r="H232" s="251"/>
      <c r="I232" s="251"/>
      <c r="J232" s="168" t="s">
        <v>170</v>
      </c>
      <c r="K232" s="169">
        <v>18.26</v>
      </c>
      <c r="L232" s="252">
        <v>0</v>
      </c>
      <c r="M232" s="253"/>
      <c r="N232" s="254">
        <f t="shared" si="65"/>
        <v>0</v>
      </c>
      <c r="O232" s="254"/>
      <c r="P232" s="254"/>
      <c r="Q232" s="254"/>
      <c r="R232" s="36"/>
      <c r="T232" s="171" t="s">
        <v>20</v>
      </c>
      <c r="U232" s="43" t="s">
        <v>41</v>
      </c>
      <c r="V232" s="35"/>
      <c r="W232" s="172">
        <f t="shared" si="66"/>
        <v>0</v>
      </c>
      <c r="X232" s="172">
        <v>0</v>
      </c>
      <c r="Y232" s="172">
        <f t="shared" si="67"/>
        <v>0</v>
      </c>
      <c r="Z232" s="172">
        <v>0</v>
      </c>
      <c r="AA232" s="173">
        <f t="shared" si="68"/>
        <v>0</v>
      </c>
      <c r="AR232" s="18" t="s">
        <v>171</v>
      </c>
      <c r="AT232" s="18" t="s">
        <v>167</v>
      </c>
      <c r="AU232" s="18" t="s">
        <v>82</v>
      </c>
      <c r="AY232" s="18" t="s">
        <v>165</v>
      </c>
      <c r="BE232" s="109">
        <f t="shared" si="69"/>
        <v>0</v>
      </c>
      <c r="BF232" s="109">
        <f t="shared" si="70"/>
        <v>0</v>
      </c>
      <c r="BG232" s="109">
        <f t="shared" si="71"/>
        <v>0</v>
      </c>
      <c r="BH232" s="109">
        <f t="shared" si="72"/>
        <v>0</v>
      </c>
      <c r="BI232" s="109">
        <f t="shared" si="73"/>
        <v>0</v>
      </c>
      <c r="BJ232" s="18" t="s">
        <v>144</v>
      </c>
      <c r="BK232" s="174">
        <f t="shared" si="74"/>
        <v>0</v>
      </c>
      <c r="BL232" s="18" t="s">
        <v>171</v>
      </c>
      <c r="BM232" s="18" t="s">
        <v>471</v>
      </c>
    </row>
    <row r="233" spans="2:65" s="1" customFormat="1" ht="16.5" customHeight="1">
      <c r="B233" s="34"/>
      <c r="C233" s="166" t="s">
        <v>345</v>
      </c>
      <c r="D233" s="166" t="s">
        <v>167</v>
      </c>
      <c r="E233" s="167" t="s">
        <v>472</v>
      </c>
      <c r="F233" s="251" t="s">
        <v>473</v>
      </c>
      <c r="G233" s="251"/>
      <c r="H233" s="251"/>
      <c r="I233" s="251"/>
      <c r="J233" s="168" t="s">
        <v>222</v>
      </c>
      <c r="K233" s="169">
        <v>401.95</v>
      </c>
      <c r="L233" s="252">
        <v>0</v>
      </c>
      <c r="M233" s="253"/>
      <c r="N233" s="254">
        <f t="shared" si="65"/>
        <v>0</v>
      </c>
      <c r="O233" s="254"/>
      <c r="P233" s="254"/>
      <c r="Q233" s="254"/>
      <c r="R233" s="36"/>
      <c r="T233" s="171" t="s">
        <v>20</v>
      </c>
      <c r="U233" s="43" t="s">
        <v>41</v>
      </c>
      <c r="V233" s="35"/>
      <c r="W233" s="172">
        <f t="shared" si="66"/>
        <v>0</v>
      </c>
      <c r="X233" s="172">
        <v>0</v>
      </c>
      <c r="Y233" s="172">
        <f t="shared" si="67"/>
        <v>0</v>
      </c>
      <c r="Z233" s="172">
        <v>0</v>
      </c>
      <c r="AA233" s="173">
        <f t="shared" si="68"/>
        <v>0</v>
      </c>
      <c r="AR233" s="18" t="s">
        <v>171</v>
      </c>
      <c r="AT233" s="18" t="s">
        <v>167</v>
      </c>
      <c r="AU233" s="18" t="s">
        <v>82</v>
      </c>
      <c r="AY233" s="18" t="s">
        <v>165</v>
      </c>
      <c r="BE233" s="109">
        <f t="shared" si="69"/>
        <v>0</v>
      </c>
      <c r="BF233" s="109">
        <f t="shared" si="70"/>
        <v>0</v>
      </c>
      <c r="BG233" s="109">
        <f t="shared" si="71"/>
        <v>0</v>
      </c>
      <c r="BH233" s="109">
        <f t="shared" si="72"/>
        <v>0</v>
      </c>
      <c r="BI233" s="109">
        <f t="shared" si="73"/>
        <v>0</v>
      </c>
      <c r="BJ233" s="18" t="s">
        <v>144</v>
      </c>
      <c r="BK233" s="174">
        <f t="shared" si="74"/>
        <v>0</v>
      </c>
      <c r="BL233" s="18" t="s">
        <v>171</v>
      </c>
      <c r="BM233" s="18" t="s">
        <v>474</v>
      </c>
    </row>
    <row r="234" spans="2:65" s="1" customFormat="1" ht="25.5" customHeight="1">
      <c r="B234" s="34"/>
      <c r="C234" s="166" t="s">
        <v>475</v>
      </c>
      <c r="D234" s="166" t="s">
        <v>167</v>
      </c>
      <c r="E234" s="167" t="s">
        <v>476</v>
      </c>
      <c r="F234" s="251" t="s">
        <v>477</v>
      </c>
      <c r="G234" s="251"/>
      <c r="H234" s="251"/>
      <c r="I234" s="251"/>
      <c r="J234" s="168" t="s">
        <v>180</v>
      </c>
      <c r="K234" s="169">
        <v>15.1</v>
      </c>
      <c r="L234" s="252">
        <v>0</v>
      </c>
      <c r="M234" s="253"/>
      <c r="N234" s="254">
        <f t="shared" si="65"/>
        <v>0</v>
      </c>
      <c r="O234" s="254"/>
      <c r="P234" s="254"/>
      <c r="Q234" s="254"/>
      <c r="R234" s="36"/>
      <c r="T234" s="171" t="s">
        <v>20</v>
      </c>
      <c r="U234" s="43" t="s">
        <v>41</v>
      </c>
      <c r="V234" s="35"/>
      <c r="W234" s="172">
        <f t="shared" si="66"/>
        <v>0</v>
      </c>
      <c r="X234" s="172">
        <v>0</v>
      </c>
      <c r="Y234" s="172">
        <f t="shared" si="67"/>
        <v>0</v>
      </c>
      <c r="Z234" s="172">
        <v>0</v>
      </c>
      <c r="AA234" s="173">
        <f t="shared" si="68"/>
        <v>0</v>
      </c>
      <c r="AR234" s="18" t="s">
        <v>171</v>
      </c>
      <c r="AT234" s="18" t="s">
        <v>167</v>
      </c>
      <c r="AU234" s="18" t="s">
        <v>82</v>
      </c>
      <c r="AY234" s="18" t="s">
        <v>165</v>
      </c>
      <c r="BE234" s="109">
        <f t="shared" si="69"/>
        <v>0</v>
      </c>
      <c r="BF234" s="109">
        <f t="shared" si="70"/>
        <v>0</v>
      </c>
      <c r="BG234" s="109">
        <f t="shared" si="71"/>
        <v>0</v>
      </c>
      <c r="BH234" s="109">
        <f t="shared" si="72"/>
        <v>0</v>
      </c>
      <c r="BI234" s="109">
        <f t="shared" si="73"/>
        <v>0</v>
      </c>
      <c r="BJ234" s="18" t="s">
        <v>144</v>
      </c>
      <c r="BK234" s="174">
        <f t="shared" si="74"/>
        <v>0</v>
      </c>
      <c r="BL234" s="18" t="s">
        <v>171</v>
      </c>
      <c r="BM234" s="18" t="s">
        <v>478</v>
      </c>
    </row>
    <row r="235" spans="2:65" s="1" customFormat="1" ht="25.5" customHeight="1">
      <c r="B235" s="34"/>
      <c r="C235" s="166" t="s">
        <v>356</v>
      </c>
      <c r="D235" s="166" t="s">
        <v>167</v>
      </c>
      <c r="E235" s="167" t="s">
        <v>479</v>
      </c>
      <c r="F235" s="251" t="s">
        <v>480</v>
      </c>
      <c r="G235" s="251"/>
      <c r="H235" s="251"/>
      <c r="I235" s="251"/>
      <c r="J235" s="168" t="s">
        <v>180</v>
      </c>
      <c r="K235" s="169">
        <v>15.1</v>
      </c>
      <c r="L235" s="252">
        <v>0</v>
      </c>
      <c r="M235" s="253"/>
      <c r="N235" s="254">
        <f t="shared" si="65"/>
        <v>0</v>
      </c>
      <c r="O235" s="254"/>
      <c r="P235" s="254"/>
      <c r="Q235" s="254"/>
      <c r="R235" s="36"/>
      <c r="T235" s="171" t="s">
        <v>20</v>
      </c>
      <c r="U235" s="43" t="s">
        <v>41</v>
      </c>
      <c r="V235" s="35"/>
      <c r="W235" s="172">
        <f t="shared" si="66"/>
        <v>0</v>
      </c>
      <c r="X235" s="172">
        <v>0</v>
      </c>
      <c r="Y235" s="172">
        <f t="shared" si="67"/>
        <v>0</v>
      </c>
      <c r="Z235" s="172">
        <v>0</v>
      </c>
      <c r="AA235" s="173">
        <f t="shared" si="68"/>
        <v>0</v>
      </c>
      <c r="AR235" s="18" t="s">
        <v>171</v>
      </c>
      <c r="AT235" s="18" t="s">
        <v>167</v>
      </c>
      <c r="AU235" s="18" t="s">
        <v>82</v>
      </c>
      <c r="AY235" s="18" t="s">
        <v>165</v>
      </c>
      <c r="BE235" s="109">
        <f t="shared" si="69"/>
        <v>0</v>
      </c>
      <c r="BF235" s="109">
        <f t="shared" si="70"/>
        <v>0</v>
      </c>
      <c r="BG235" s="109">
        <f t="shared" si="71"/>
        <v>0</v>
      </c>
      <c r="BH235" s="109">
        <f t="shared" si="72"/>
        <v>0</v>
      </c>
      <c r="BI235" s="109">
        <f t="shared" si="73"/>
        <v>0</v>
      </c>
      <c r="BJ235" s="18" t="s">
        <v>144</v>
      </c>
      <c r="BK235" s="174">
        <f t="shared" si="74"/>
        <v>0</v>
      </c>
      <c r="BL235" s="18" t="s">
        <v>171</v>
      </c>
      <c r="BM235" s="18" t="s">
        <v>481</v>
      </c>
    </row>
    <row r="236" spans="2:65" s="1" customFormat="1" ht="25.5" customHeight="1">
      <c r="B236" s="34"/>
      <c r="C236" s="166" t="s">
        <v>482</v>
      </c>
      <c r="D236" s="166" t="s">
        <v>167</v>
      </c>
      <c r="E236" s="167" t="s">
        <v>483</v>
      </c>
      <c r="F236" s="251" t="s">
        <v>484</v>
      </c>
      <c r="G236" s="251"/>
      <c r="H236" s="251"/>
      <c r="I236" s="251"/>
      <c r="J236" s="168" t="s">
        <v>180</v>
      </c>
      <c r="K236" s="169">
        <v>258.56</v>
      </c>
      <c r="L236" s="252">
        <v>0</v>
      </c>
      <c r="M236" s="253"/>
      <c r="N236" s="254">
        <f t="shared" si="65"/>
        <v>0</v>
      </c>
      <c r="O236" s="254"/>
      <c r="P236" s="254"/>
      <c r="Q236" s="254"/>
      <c r="R236" s="36"/>
      <c r="T236" s="171" t="s">
        <v>20</v>
      </c>
      <c r="U236" s="43" t="s">
        <v>41</v>
      </c>
      <c r="V236" s="35"/>
      <c r="W236" s="172">
        <f t="shared" si="66"/>
        <v>0</v>
      </c>
      <c r="X236" s="172">
        <v>0</v>
      </c>
      <c r="Y236" s="172">
        <f t="shared" si="67"/>
        <v>0</v>
      </c>
      <c r="Z236" s="172">
        <v>0</v>
      </c>
      <c r="AA236" s="173">
        <f t="shared" si="68"/>
        <v>0</v>
      </c>
      <c r="AR236" s="18" t="s">
        <v>171</v>
      </c>
      <c r="AT236" s="18" t="s">
        <v>167</v>
      </c>
      <c r="AU236" s="18" t="s">
        <v>82</v>
      </c>
      <c r="AY236" s="18" t="s">
        <v>165</v>
      </c>
      <c r="BE236" s="109">
        <f t="shared" si="69"/>
        <v>0</v>
      </c>
      <c r="BF236" s="109">
        <f t="shared" si="70"/>
        <v>0</v>
      </c>
      <c r="BG236" s="109">
        <f t="shared" si="71"/>
        <v>0</v>
      </c>
      <c r="BH236" s="109">
        <f t="shared" si="72"/>
        <v>0</v>
      </c>
      <c r="BI236" s="109">
        <f t="shared" si="73"/>
        <v>0</v>
      </c>
      <c r="BJ236" s="18" t="s">
        <v>144</v>
      </c>
      <c r="BK236" s="174">
        <f t="shared" si="74"/>
        <v>0</v>
      </c>
      <c r="BL236" s="18" t="s">
        <v>171</v>
      </c>
      <c r="BM236" s="18" t="s">
        <v>485</v>
      </c>
    </row>
    <row r="237" spans="2:65" s="1" customFormat="1" ht="25.5" customHeight="1">
      <c r="B237" s="34"/>
      <c r="C237" s="166" t="s">
        <v>360</v>
      </c>
      <c r="D237" s="166" t="s">
        <v>167</v>
      </c>
      <c r="E237" s="167" t="s">
        <v>486</v>
      </c>
      <c r="F237" s="251" t="s">
        <v>487</v>
      </c>
      <c r="G237" s="251"/>
      <c r="H237" s="251"/>
      <c r="I237" s="251"/>
      <c r="J237" s="168" t="s">
        <v>180</v>
      </c>
      <c r="K237" s="169">
        <v>273.66</v>
      </c>
      <c r="L237" s="252">
        <v>0</v>
      </c>
      <c r="M237" s="253"/>
      <c r="N237" s="254">
        <f t="shared" si="65"/>
        <v>0</v>
      </c>
      <c r="O237" s="254"/>
      <c r="P237" s="254"/>
      <c r="Q237" s="254"/>
      <c r="R237" s="36"/>
      <c r="T237" s="171" t="s">
        <v>20</v>
      </c>
      <c r="U237" s="43" t="s">
        <v>41</v>
      </c>
      <c r="V237" s="35"/>
      <c r="W237" s="172">
        <f t="shared" si="66"/>
        <v>0</v>
      </c>
      <c r="X237" s="172">
        <v>0</v>
      </c>
      <c r="Y237" s="172">
        <f t="shared" si="67"/>
        <v>0</v>
      </c>
      <c r="Z237" s="172">
        <v>0</v>
      </c>
      <c r="AA237" s="173">
        <f t="shared" si="68"/>
        <v>0</v>
      </c>
      <c r="AR237" s="18" t="s">
        <v>171</v>
      </c>
      <c r="AT237" s="18" t="s">
        <v>167</v>
      </c>
      <c r="AU237" s="18" t="s">
        <v>82</v>
      </c>
      <c r="AY237" s="18" t="s">
        <v>165</v>
      </c>
      <c r="BE237" s="109">
        <f t="shared" si="69"/>
        <v>0</v>
      </c>
      <c r="BF237" s="109">
        <f t="shared" si="70"/>
        <v>0</v>
      </c>
      <c r="BG237" s="109">
        <f t="shared" si="71"/>
        <v>0</v>
      </c>
      <c r="BH237" s="109">
        <f t="shared" si="72"/>
        <v>0</v>
      </c>
      <c r="BI237" s="109">
        <f t="shared" si="73"/>
        <v>0</v>
      </c>
      <c r="BJ237" s="18" t="s">
        <v>144</v>
      </c>
      <c r="BK237" s="174">
        <f t="shared" si="74"/>
        <v>0</v>
      </c>
      <c r="BL237" s="18" t="s">
        <v>171</v>
      </c>
      <c r="BM237" s="18" t="s">
        <v>488</v>
      </c>
    </row>
    <row r="238" spans="2:65" s="1" customFormat="1" ht="25.5" customHeight="1">
      <c r="B238" s="34"/>
      <c r="C238" s="166" t="s">
        <v>489</v>
      </c>
      <c r="D238" s="166" t="s">
        <v>167</v>
      </c>
      <c r="E238" s="167" t="s">
        <v>490</v>
      </c>
      <c r="F238" s="251" t="s">
        <v>491</v>
      </c>
      <c r="G238" s="251"/>
      <c r="H238" s="251"/>
      <c r="I238" s="251"/>
      <c r="J238" s="168" t="s">
        <v>188</v>
      </c>
      <c r="K238" s="169">
        <v>7.493</v>
      </c>
      <c r="L238" s="252">
        <v>0</v>
      </c>
      <c r="M238" s="253"/>
      <c r="N238" s="254">
        <f t="shared" si="65"/>
        <v>0</v>
      </c>
      <c r="O238" s="254"/>
      <c r="P238" s="254"/>
      <c r="Q238" s="254"/>
      <c r="R238" s="36"/>
      <c r="T238" s="171" t="s">
        <v>20</v>
      </c>
      <c r="U238" s="43" t="s">
        <v>41</v>
      </c>
      <c r="V238" s="35"/>
      <c r="W238" s="172">
        <f t="shared" si="66"/>
        <v>0</v>
      </c>
      <c r="X238" s="172">
        <v>0</v>
      </c>
      <c r="Y238" s="172">
        <f t="shared" si="67"/>
        <v>0</v>
      </c>
      <c r="Z238" s="172">
        <v>0</v>
      </c>
      <c r="AA238" s="173">
        <f t="shared" si="68"/>
        <v>0</v>
      </c>
      <c r="AR238" s="18" t="s">
        <v>171</v>
      </c>
      <c r="AT238" s="18" t="s">
        <v>167</v>
      </c>
      <c r="AU238" s="18" t="s">
        <v>82</v>
      </c>
      <c r="AY238" s="18" t="s">
        <v>165</v>
      </c>
      <c r="BE238" s="109">
        <f t="shared" si="69"/>
        <v>0</v>
      </c>
      <c r="BF238" s="109">
        <f t="shared" si="70"/>
        <v>0</v>
      </c>
      <c r="BG238" s="109">
        <f t="shared" si="71"/>
        <v>0</v>
      </c>
      <c r="BH238" s="109">
        <f t="shared" si="72"/>
        <v>0</v>
      </c>
      <c r="BI238" s="109">
        <f t="shared" si="73"/>
        <v>0</v>
      </c>
      <c r="BJ238" s="18" t="s">
        <v>144</v>
      </c>
      <c r="BK238" s="174">
        <f t="shared" si="74"/>
        <v>0</v>
      </c>
      <c r="BL238" s="18" t="s">
        <v>171</v>
      </c>
      <c r="BM238" s="18" t="s">
        <v>492</v>
      </c>
    </row>
    <row r="239" spans="2:63" s="9" customFormat="1" ht="36.75" customHeight="1">
      <c r="B239" s="155"/>
      <c r="C239" s="156"/>
      <c r="D239" s="157" t="s">
        <v>128</v>
      </c>
      <c r="E239" s="157"/>
      <c r="F239" s="157"/>
      <c r="G239" s="157"/>
      <c r="H239" s="157"/>
      <c r="I239" s="157"/>
      <c r="J239" s="157"/>
      <c r="K239" s="157"/>
      <c r="L239" s="157"/>
      <c r="M239" s="157"/>
      <c r="N239" s="267">
        <f>BK239</f>
        <v>0</v>
      </c>
      <c r="O239" s="268"/>
      <c r="P239" s="268"/>
      <c r="Q239" s="268"/>
      <c r="R239" s="158"/>
      <c r="T239" s="159"/>
      <c r="U239" s="156"/>
      <c r="V239" s="156"/>
      <c r="W239" s="160">
        <f>SUM(W240:W243)</f>
        <v>0</v>
      </c>
      <c r="X239" s="156"/>
      <c r="Y239" s="160">
        <f>SUM(Y240:Y243)</f>
        <v>0</v>
      </c>
      <c r="Z239" s="156"/>
      <c r="AA239" s="161">
        <f>SUM(AA240:AA243)</f>
        <v>0</v>
      </c>
      <c r="AR239" s="162" t="s">
        <v>82</v>
      </c>
      <c r="AT239" s="163" t="s">
        <v>73</v>
      </c>
      <c r="AU239" s="163" t="s">
        <v>74</v>
      </c>
      <c r="AY239" s="162" t="s">
        <v>165</v>
      </c>
      <c r="BK239" s="164">
        <f>SUM(BK240:BK243)</f>
        <v>0</v>
      </c>
    </row>
    <row r="240" spans="2:65" s="1" customFormat="1" ht="25.5" customHeight="1">
      <c r="B240" s="34"/>
      <c r="C240" s="166" t="s">
        <v>493</v>
      </c>
      <c r="D240" s="166" t="s">
        <v>167</v>
      </c>
      <c r="E240" s="167" t="s">
        <v>494</v>
      </c>
      <c r="F240" s="251" t="s">
        <v>495</v>
      </c>
      <c r="G240" s="251"/>
      <c r="H240" s="251"/>
      <c r="I240" s="251"/>
      <c r="J240" s="168" t="s">
        <v>180</v>
      </c>
      <c r="K240" s="169">
        <v>46.36</v>
      </c>
      <c r="L240" s="252">
        <v>0</v>
      </c>
      <c r="M240" s="253"/>
      <c r="N240" s="254">
        <f>ROUND(L240*K240,3)</f>
        <v>0</v>
      </c>
      <c r="O240" s="254"/>
      <c r="P240" s="254"/>
      <c r="Q240" s="254"/>
      <c r="R240" s="36"/>
      <c r="T240" s="171" t="s">
        <v>20</v>
      </c>
      <c r="U240" s="43" t="s">
        <v>41</v>
      </c>
      <c r="V240" s="35"/>
      <c r="W240" s="172">
        <f>V240*K240</f>
        <v>0</v>
      </c>
      <c r="X240" s="172">
        <v>0</v>
      </c>
      <c r="Y240" s="172">
        <f>X240*K240</f>
        <v>0</v>
      </c>
      <c r="Z240" s="172">
        <v>0</v>
      </c>
      <c r="AA240" s="173">
        <f>Z240*K240</f>
        <v>0</v>
      </c>
      <c r="AR240" s="18" t="s">
        <v>171</v>
      </c>
      <c r="AT240" s="18" t="s">
        <v>167</v>
      </c>
      <c r="AU240" s="18" t="s">
        <v>82</v>
      </c>
      <c r="AY240" s="18" t="s">
        <v>165</v>
      </c>
      <c r="BE240" s="109">
        <f>IF(U240="základná",N240,0)</f>
        <v>0</v>
      </c>
      <c r="BF240" s="109">
        <f>IF(U240="znížená",N240,0)</f>
        <v>0</v>
      </c>
      <c r="BG240" s="109">
        <f>IF(U240="zákl. prenesená",N240,0)</f>
        <v>0</v>
      </c>
      <c r="BH240" s="109">
        <f>IF(U240="zníž. prenesená",N240,0)</f>
        <v>0</v>
      </c>
      <c r="BI240" s="109">
        <f>IF(U240="nulová",N240,0)</f>
        <v>0</v>
      </c>
      <c r="BJ240" s="18" t="s">
        <v>144</v>
      </c>
      <c r="BK240" s="174">
        <f>ROUND(L240*K240,3)</f>
        <v>0</v>
      </c>
      <c r="BL240" s="18" t="s">
        <v>171</v>
      </c>
      <c r="BM240" s="18" t="s">
        <v>496</v>
      </c>
    </row>
    <row r="241" spans="2:65" s="1" customFormat="1" ht="25.5" customHeight="1">
      <c r="B241" s="34"/>
      <c r="C241" s="166" t="s">
        <v>497</v>
      </c>
      <c r="D241" s="166" t="s">
        <v>167</v>
      </c>
      <c r="E241" s="167" t="s">
        <v>498</v>
      </c>
      <c r="F241" s="251" t="s">
        <v>499</v>
      </c>
      <c r="G241" s="251"/>
      <c r="H241" s="251"/>
      <c r="I241" s="251"/>
      <c r="J241" s="168" t="s">
        <v>180</v>
      </c>
      <c r="K241" s="169">
        <v>414.07</v>
      </c>
      <c r="L241" s="252">
        <v>0</v>
      </c>
      <c r="M241" s="253"/>
      <c r="N241" s="254">
        <f>ROUND(L241*K241,3)</f>
        <v>0</v>
      </c>
      <c r="O241" s="254"/>
      <c r="P241" s="254"/>
      <c r="Q241" s="254"/>
      <c r="R241" s="36"/>
      <c r="T241" s="171" t="s">
        <v>20</v>
      </c>
      <c r="U241" s="43" t="s">
        <v>41</v>
      </c>
      <c r="V241" s="35"/>
      <c r="W241" s="172">
        <f>V241*K241</f>
        <v>0</v>
      </c>
      <c r="X241" s="172">
        <v>0</v>
      </c>
      <c r="Y241" s="172">
        <f>X241*K241</f>
        <v>0</v>
      </c>
      <c r="Z241" s="172">
        <v>0</v>
      </c>
      <c r="AA241" s="173">
        <f>Z241*K241</f>
        <v>0</v>
      </c>
      <c r="AR241" s="18" t="s">
        <v>171</v>
      </c>
      <c r="AT241" s="18" t="s">
        <v>167</v>
      </c>
      <c r="AU241" s="18" t="s">
        <v>82</v>
      </c>
      <c r="AY241" s="18" t="s">
        <v>165</v>
      </c>
      <c r="BE241" s="109">
        <f>IF(U241="základná",N241,0)</f>
        <v>0</v>
      </c>
      <c r="BF241" s="109">
        <f>IF(U241="znížená",N241,0)</f>
        <v>0</v>
      </c>
      <c r="BG241" s="109">
        <f>IF(U241="zákl. prenesená",N241,0)</f>
        <v>0</v>
      </c>
      <c r="BH241" s="109">
        <f>IF(U241="zníž. prenesená",N241,0)</f>
        <v>0</v>
      </c>
      <c r="BI241" s="109">
        <f>IF(U241="nulová",N241,0)</f>
        <v>0</v>
      </c>
      <c r="BJ241" s="18" t="s">
        <v>144</v>
      </c>
      <c r="BK241" s="174">
        <f>ROUND(L241*K241,3)</f>
        <v>0</v>
      </c>
      <c r="BL241" s="18" t="s">
        <v>171</v>
      </c>
      <c r="BM241" s="18" t="s">
        <v>500</v>
      </c>
    </row>
    <row r="242" spans="2:65" s="1" customFormat="1" ht="16.5" customHeight="1">
      <c r="B242" s="34"/>
      <c r="C242" s="166" t="s">
        <v>501</v>
      </c>
      <c r="D242" s="166" t="s">
        <v>167</v>
      </c>
      <c r="E242" s="167" t="s">
        <v>502</v>
      </c>
      <c r="F242" s="251" t="s">
        <v>503</v>
      </c>
      <c r="G242" s="251"/>
      <c r="H242" s="251"/>
      <c r="I242" s="251"/>
      <c r="J242" s="168" t="s">
        <v>337</v>
      </c>
      <c r="K242" s="169">
        <v>1</v>
      </c>
      <c r="L242" s="252">
        <v>0</v>
      </c>
      <c r="M242" s="253"/>
      <c r="N242" s="254">
        <f>ROUND(L242*K242,3)</f>
        <v>0</v>
      </c>
      <c r="O242" s="254"/>
      <c r="P242" s="254"/>
      <c r="Q242" s="254"/>
      <c r="R242" s="36"/>
      <c r="T242" s="171" t="s">
        <v>20</v>
      </c>
      <c r="U242" s="43" t="s">
        <v>41</v>
      </c>
      <c r="V242" s="35"/>
      <c r="W242" s="172">
        <f>V242*K242</f>
        <v>0</v>
      </c>
      <c r="X242" s="172">
        <v>0</v>
      </c>
      <c r="Y242" s="172">
        <f>X242*K242</f>
        <v>0</v>
      </c>
      <c r="Z242" s="172">
        <v>0</v>
      </c>
      <c r="AA242" s="173">
        <f>Z242*K242</f>
        <v>0</v>
      </c>
      <c r="AR242" s="18" t="s">
        <v>171</v>
      </c>
      <c r="AT242" s="18" t="s">
        <v>167</v>
      </c>
      <c r="AU242" s="18" t="s">
        <v>82</v>
      </c>
      <c r="AY242" s="18" t="s">
        <v>165</v>
      </c>
      <c r="BE242" s="109">
        <f>IF(U242="základná",N242,0)</f>
        <v>0</v>
      </c>
      <c r="BF242" s="109">
        <f>IF(U242="znížená",N242,0)</f>
        <v>0</v>
      </c>
      <c r="BG242" s="109">
        <f>IF(U242="zákl. prenesená",N242,0)</f>
        <v>0</v>
      </c>
      <c r="BH242" s="109">
        <f>IF(U242="zníž. prenesená",N242,0)</f>
        <v>0</v>
      </c>
      <c r="BI242" s="109">
        <f>IF(U242="nulová",N242,0)</f>
        <v>0</v>
      </c>
      <c r="BJ242" s="18" t="s">
        <v>144</v>
      </c>
      <c r="BK242" s="174">
        <f>ROUND(L242*K242,3)</f>
        <v>0</v>
      </c>
      <c r="BL242" s="18" t="s">
        <v>171</v>
      </c>
      <c r="BM242" s="18" t="s">
        <v>504</v>
      </c>
    </row>
    <row r="243" spans="2:65" s="1" customFormat="1" ht="25.5" customHeight="1">
      <c r="B243" s="34"/>
      <c r="C243" s="166" t="s">
        <v>505</v>
      </c>
      <c r="D243" s="166" t="s">
        <v>167</v>
      </c>
      <c r="E243" s="167" t="s">
        <v>506</v>
      </c>
      <c r="F243" s="251" t="s">
        <v>507</v>
      </c>
      <c r="G243" s="251"/>
      <c r="H243" s="251"/>
      <c r="I243" s="251"/>
      <c r="J243" s="168" t="s">
        <v>188</v>
      </c>
      <c r="K243" s="169">
        <v>0.582</v>
      </c>
      <c r="L243" s="252">
        <v>0</v>
      </c>
      <c r="M243" s="253"/>
      <c r="N243" s="254">
        <f>ROUND(L243*K243,3)</f>
        <v>0</v>
      </c>
      <c r="O243" s="254"/>
      <c r="P243" s="254"/>
      <c r="Q243" s="254"/>
      <c r="R243" s="36"/>
      <c r="T243" s="171" t="s">
        <v>20</v>
      </c>
      <c r="U243" s="43" t="s">
        <v>41</v>
      </c>
      <c r="V243" s="35"/>
      <c r="W243" s="172">
        <f>V243*K243</f>
        <v>0</v>
      </c>
      <c r="X243" s="172">
        <v>0</v>
      </c>
      <c r="Y243" s="172">
        <f>X243*K243</f>
        <v>0</v>
      </c>
      <c r="Z243" s="172">
        <v>0</v>
      </c>
      <c r="AA243" s="173">
        <f>Z243*K243</f>
        <v>0</v>
      </c>
      <c r="AR243" s="18" t="s">
        <v>171</v>
      </c>
      <c r="AT243" s="18" t="s">
        <v>167</v>
      </c>
      <c r="AU243" s="18" t="s">
        <v>82</v>
      </c>
      <c r="AY243" s="18" t="s">
        <v>165</v>
      </c>
      <c r="BE243" s="109">
        <f>IF(U243="základná",N243,0)</f>
        <v>0</v>
      </c>
      <c r="BF243" s="109">
        <f>IF(U243="znížená",N243,0)</f>
        <v>0</v>
      </c>
      <c r="BG243" s="109">
        <f>IF(U243="zákl. prenesená",N243,0)</f>
        <v>0</v>
      </c>
      <c r="BH243" s="109">
        <f>IF(U243="zníž. prenesená",N243,0)</f>
        <v>0</v>
      </c>
      <c r="BI243" s="109">
        <f>IF(U243="nulová",N243,0)</f>
        <v>0</v>
      </c>
      <c r="BJ243" s="18" t="s">
        <v>144</v>
      </c>
      <c r="BK243" s="174">
        <f>ROUND(L243*K243,3)</f>
        <v>0</v>
      </c>
      <c r="BL243" s="18" t="s">
        <v>171</v>
      </c>
      <c r="BM243" s="18" t="s">
        <v>508</v>
      </c>
    </row>
    <row r="244" spans="2:63" s="9" customFormat="1" ht="36.75" customHeight="1">
      <c r="B244" s="155"/>
      <c r="C244" s="156"/>
      <c r="D244" s="157" t="s">
        <v>129</v>
      </c>
      <c r="E244" s="157"/>
      <c r="F244" s="157"/>
      <c r="G244" s="157"/>
      <c r="H244" s="157"/>
      <c r="I244" s="157"/>
      <c r="J244" s="157"/>
      <c r="K244" s="157"/>
      <c r="L244" s="157"/>
      <c r="M244" s="157"/>
      <c r="N244" s="267">
        <f>BK244</f>
        <v>0</v>
      </c>
      <c r="O244" s="268"/>
      <c r="P244" s="268"/>
      <c r="Q244" s="268"/>
      <c r="R244" s="158"/>
      <c r="T244" s="159"/>
      <c r="U244" s="156"/>
      <c r="V244" s="156"/>
      <c r="W244" s="160">
        <f>SUM(W245:W254)</f>
        <v>0</v>
      </c>
      <c r="X244" s="156"/>
      <c r="Y244" s="160">
        <f>SUM(Y245:Y254)</f>
        <v>0.04837350000000001</v>
      </c>
      <c r="Z244" s="156"/>
      <c r="AA244" s="161">
        <f>SUM(AA245:AA254)</f>
        <v>0</v>
      </c>
      <c r="AR244" s="162" t="s">
        <v>82</v>
      </c>
      <c r="AT244" s="163" t="s">
        <v>73</v>
      </c>
      <c r="AU244" s="163" t="s">
        <v>74</v>
      </c>
      <c r="AY244" s="162" t="s">
        <v>165</v>
      </c>
      <c r="BK244" s="164">
        <f>SUM(BK245:BK254)</f>
        <v>0</v>
      </c>
    </row>
    <row r="245" spans="2:65" s="1" customFormat="1" ht="16.5" customHeight="1">
      <c r="B245" s="34"/>
      <c r="C245" s="166" t="s">
        <v>509</v>
      </c>
      <c r="D245" s="166" t="s">
        <v>167</v>
      </c>
      <c r="E245" s="167" t="s">
        <v>510</v>
      </c>
      <c r="F245" s="251" t="s">
        <v>511</v>
      </c>
      <c r="G245" s="251"/>
      <c r="H245" s="251"/>
      <c r="I245" s="251"/>
      <c r="J245" s="168" t="s">
        <v>180</v>
      </c>
      <c r="K245" s="169">
        <v>451.722</v>
      </c>
      <c r="L245" s="252">
        <v>0</v>
      </c>
      <c r="M245" s="253"/>
      <c r="N245" s="254">
        <f aca="true" t="shared" si="75" ref="N245:N254">ROUND(L245*K245,3)</f>
        <v>0</v>
      </c>
      <c r="O245" s="254"/>
      <c r="P245" s="254"/>
      <c r="Q245" s="254"/>
      <c r="R245" s="36"/>
      <c r="T245" s="171" t="s">
        <v>20</v>
      </c>
      <c r="U245" s="43" t="s">
        <v>41</v>
      </c>
      <c r="V245" s="35"/>
      <c r="W245" s="172">
        <f aca="true" t="shared" si="76" ref="W245:W254">V245*K245</f>
        <v>0</v>
      </c>
      <c r="X245" s="172">
        <v>0</v>
      </c>
      <c r="Y245" s="172">
        <f aca="true" t="shared" si="77" ref="Y245:Y254">X245*K245</f>
        <v>0</v>
      </c>
      <c r="Z245" s="172">
        <v>0</v>
      </c>
      <c r="AA245" s="173">
        <f aca="true" t="shared" si="78" ref="AA245:AA254">Z245*K245</f>
        <v>0</v>
      </c>
      <c r="AR245" s="18" t="s">
        <v>171</v>
      </c>
      <c r="AT245" s="18" t="s">
        <v>167</v>
      </c>
      <c r="AU245" s="18" t="s">
        <v>82</v>
      </c>
      <c r="AY245" s="18" t="s">
        <v>165</v>
      </c>
      <c r="BE245" s="109">
        <f aca="true" t="shared" si="79" ref="BE245:BE254">IF(U245="základná",N245,0)</f>
        <v>0</v>
      </c>
      <c r="BF245" s="109">
        <f aca="true" t="shared" si="80" ref="BF245:BF254">IF(U245="znížená",N245,0)</f>
        <v>0</v>
      </c>
      <c r="BG245" s="109">
        <f aca="true" t="shared" si="81" ref="BG245:BG254">IF(U245="zákl. prenesená",N245,0)</f>
        <v>0</v>
      </c>
      <c r="BH245" s="109">
        <f aca="true" t="shared" si="82" ref="BH245:BH254">IF(U245="zníž. prenesená",N245,0)</f>
        <v>0</v>
      </c>
      <c r="BI245" s="109">
        <f aca="true" t="shared" si="83" ref="BI245:BI254">IF(U245="nulová",N245,0)</f>
        <v>0</v>
      </c>
      <c r="BJ245" s="18" t="s">
        <v>144</v>
      </c>
      <c r="BK245" s="174">
        <f aca="true" t="shared" si="84" ref="BK245:BK254">ROUND(L245*K245,3)</f>
        <v>0</v>
      </c>
      <c r="BL245" s="18" t="s">
        <v>171</v>
      </c>
      <c r="BM245" s="18" t="s">
        <v>512</v>
      </c>
    </row>
    <row r="246" spans="2:65" s="1" customFormat="1" ht="16.5" customHeight="1">
      <c r="B246" s="34"/>
      <c r="C246" s="166" t="s">
        <v>513</v>
      </c>
      <c r="D246" s="166" t="s">
        <v>167</v>
      </c>
      <c r="E246" s="167" t="s">
        <v>514</v>
      </c>
      <c r="F246" s="251" t="s">
        <v>515</v>
      </c>
      <c r="G246" s="251"/>
      <c r="H246" s="251"/>
      <c r="I246" s="251"/>
      <c r="J246" s="168" t="s">
        <v>222</v>
      </c>
      <c r="K246" s="169">
        <v>8.7</v>
      </c>
      <c r="L246" s="252">
        <v>0</v>
      </c>
      <c r="M246" s="253"/>
      <c r="N246" s="254">
        <f t="shared" si="75"/>
        <v>0</v>
      </c>
      <c r="O246" s="254"/>
      <c r="P246" s="254"/>
      <c r="Q246" s="254"/>
      <c r="R246" s="36"/>
      <c r="T246" s="171" t="s">
        <v>20</v>
      </c>
      <c r="U246" s="43" t="s">
        <v>41</v>
      </c>
      <c r="V246" s="35"/>
      <c r="W246" s="172">
        <f t="shared" si="76"/>
        <v>0</v>
      </c>
      <c r="X246" s="172">
        <v>0</v>
      </c>
      <c r="Y246" s="172">
        <f t="shared" si="77"/>
        <v>0</v>
      </c>
      <c r="Z246" s="172">
        <v>0</v>
      </c>
      <c r="AA246" s="173">
        <f t="shared" si="78"/>
        <v>0</v>
      </c>
      <c r="AR246" s="18" t="s">
        <v>171</v>
      </c>
      <c r="AT246" s="18" t="s">
        <v>167</v>
      </c>
      <c r="AU246" s="18" t="s">
        <v>82</v>
      </c>
      <c r="AY246" s="18" t="s">
        <v>165</v>
      </c>
      <c r="BE246" s="109">
        <f t="shared" si="79"/>
        <v>0</v>
      </c>
      <c r="BF246" s="109">
        <f t="shared" si="80"/>
        <v>0</v>
      </c>
      <c r="BG246" s="109">
        <f t="shared" si="81"/>
        <v>0</v>
      </c>
      <c r="BH246" s="109">
        <f t="shared" si="82"/>
        <v>0</v>
      </c>
      <c r="BI246" s="109">
        <f t="shared" si="83"/>
        <v>0</v>
      </c>
      <c r="BJ246" s="18" t="s">
        <v>144</v>
      </c>
      <c r="BK246" s="174">
        <f t="shared" si="84"/>
        <v>0</v>
      </c>
      <c r="BL246" s="18" t="s">
        <v>171</v>
      </c>
      <c r="BM246" s="18" t="s">
        <v>516</v>
      </c>
    </row>
    <row r="247" spans="2:65" s="1" customFormat="1" ht="16.5" customHeight="1">
      <c r="B247" s="34"/>
      <c r="C247" s="166" t="s">
        <v>517</v>
      </c>
      <c r="D247" s="166" t="s">
        <v>167</v>
      </c>
      <c r="E247" s="167" t="s">
        <v>518</v>
      </c>
      <c r="F247" s="251" t="s">
        <v>519</v>
      </c>
      <c r="G247" s="251"/>
      <c r="H247" s="251"/>
      <c r="I247" s="251"/>
      <c r="J247" s="168" t="s">
        <v>222</v>
      </c>
      <c r="K247" s="169">
        <v>48.75</v>
      </c>
      <c r="L247" s="252">
        <v>0</v>
      </c>
      <c r="M247" s="253"/>
      <c r="N247" s="254">
        <f t="shared" si="75"/>
        <v>0</v>
      </c>
      <c r="O247" s="254"/>
      <c r="P247" s="254"/>
      <c r="Q247" s="254"/>
      <c r="R247" s="36"/>
      <c r="T247" s="171" t="s">
        <v>20</v>
      </c>
      <c r="U247" s="43" t="s">
        <v>41</v>
      </c>
      <c r="V247" s="35"/>
      <c r="W247" s="172">
        <f t="shared" si="76"/>
        <v>0</v>
      </c>
      <c r="X247" s="172">
        <v>0</v>
      </c>
      <c r="Y247" s="172">
        <f t="shared" si="77"/>
        <v>0</v>
      </c>
      <c r="Z247" s="172">
        <v>0</v>
      </c>
      <c r="AA247" s="173">
        <f t="shared" si="78"/>
        <v>0</v>
      </c>
      <c r="AR247" s="18" t="s">
        <v>171</v>
      </c>
      <c r="AT247" s="18" t="s">
        <v>167</v>
      </c>
      <c r="AU247" s="18" t="s">
        <v>82</v>
      </c>
      <c r="AY247" s="18" t="s">
        <v>165</v>
      </c>
      <c r="BE247" s="109">
        <f t="shared" si="79"/>
        <v>0</v>
      </c>
      <c r="BF247" s="109">
        <f t="shared" si="80"/>
        <v>0</v>
      </c>
      <c r="BG247" s="109">
        <f t="shared" si="81"/>
        <v>0</v>
      </c>
      <c r="BH247" s="109">
        <f t="shared" si="82"/>
        <v>0</v>
      </c>
      <c r="BI247" s="109">
        <f t="shared" si="83"/>
        <v>0</v>
      </c>
      <c r="BJ247" s="18" t="s">
        <v>144</v>
      </c>
      <c r="BK247" s="174">
        <f t="shared" si="84"/>
        <v>0</v>
      </c>
      <c r="BL247" s="18" t="s">
        <v>171</v>
      </c>
      <c r="BM247" s="18" t="s">
        <v>520</v>
      </c>
    </row>
    <row r="248" spans="2:65" s="1" customFormat="1" ht="16.5" customHeight="1">
      <c r="B248" s="34"/>
      <c r="C248" s="166" t="s">
        <v>521</v>
      </c>
      <c r="D248" s="166" t="s">
        <v>167</v>
      </c>
      <c r="E248" s="167" t="s">
        <v>522</v>
      </c>
      <c r="F248" s="251" t="s">
        <v>523</v>
      </c>
      <c r="G248" s="251"/>
      <c r="H248" s="251"/>
      <c r="I248" s="251"/>
      <c r="J248" s="168" t="s">
        <v>222</v>
      </c>
      <c r="K248" s="169">
        <v>11.35</v>
      </c>
      <c r="L248" s="252">
        <v>0</v>
      </c>
      <c r="M248" s="253"/>
      <c r="N248" s="254">
        <f t="shared" si="75"/>
        <v>0</v>
      </c>
      <c r="O248" s="254"/>
      <c r="P248" s="254"/>
      <c r="Q248" s="254"/>
      <c r="R248" s="36"/>
      <c r="T248" s="171" t="s">
        <v>20</v>
      </c>
      <c r="U248" s="43" t="s">
        <v>41</v>
      </c>
      <c r="V248" s="35"/>
      <c r="W248" s="172">
        <f t="shared" si="76"/>
        <v>0</v>
      </c>
      <c r="X248" s="172">
        <v>0</v>
      </c>
      <c r="Y248" s="172">
        <f t="shared" si="77"/>
        <v>0</v>
      </c>
      <c r="Z248" s="172">
        <v>0</v>
      </c>
      <c r="AA248" s="173">
        <f t="shared" si="78"/>
        <v>0</v>
      </c>
      <c r="AR248" s="18" t="s">
        <v>171</v>
      </c>
      <c r="AT248" s="18" t="s">
        <v>167</v>
      </c>
      <c r="AU248" s="18" t="s">
        <v>82</v>
      </c>
      <c r="AY248" s="18" t="s">
        <v>165</v>
      </c>
      <c r="BE248" s="109">
        <f t="shared" si="79"/>
        <v>0</v>
      </c>
      <c r="BF248" s="109">
        <f t="shared" si="80"/>
        <v>0</v>
      </c>
      <c r="BG248" s="109">
        <f t="shared" si="81"/>
        <v>0</v>
      </c>
      <c r="BH248" s="109">
        <f t="shared" si="82"/>
        <v>0</v>
      </c>
      <c r="BI248" s="109">
        <f t="shared" si="83"/>
        <v>0</v>
      </c>
      <c r="BJ248" s="18" t="s">
        <v>144</v>
      </c>
      <c r="BK248" s="174">
        <f t="shared" si="84"/>
        <v>0</v>
      </c>
      <c r="BL248" s="18" t="s">
        <v>171</v>
      </c>
      <c r="BM248" s="18" t="s">
        <v>524</v>
      </c>
    </row>
    <row r="249" spans="2:65" s="1" customFormat="1" ht="16.5" customHeight="1">
      <c r="B249" s="34"/>
      <c r="C249" s="166" t="s">
        <v>525</v>
      </c>
      <c r="D249" s="166" t="s">
        <v>167</v>
      </c>
      <c r="E249" s="167" t="s">
        <v>526</v>
      </c>
      <c r="F249" s="251" t="s">
        <v>527</v>
      </c>
      <c r="G249" s="251"/>
      <c r="H249" s="251"/>
      <c r="I249" s="251"/>
      <c r="J249" s="168" t="s">
        <v>180</v>
      </c>
      <c r="K249" s="169">
        <v>2.88</v>
      </c>
      <c r="L249" s="252">
        <v>0</v>
      </c>
      <c r="M249" s="253"/>
      <c r="N249" s="254">
        <f t="shared" si="75"/>
        <v>0</v>
      </c>
      <c r="O249" s="254"/>
      <c r="P249" s="254"/>
      <c r="Q249" s="254"/>
      <c r="R249" s="36"/>
      <c r="T249" s="171" t="s">
        <v>20</v>
      </c>
      <c r="U249" s="43" t="s">
        <v>41</v>
      </c>
      <c r="V249" s="35"/>
      <c r="W249" s="172">
        <f t="shared" si="76"/>
        <v>0</v>
      </c>
      <c r="X249" s="172">
        <v>0</v>
      </c>
      <c r="Y249" s="172">
        <f t="shared" si="77"/>
        <v>0</v>
      </c>
      <c r="Z249" s="172">
        <v>0</v>
      </c>
      <c r="AA249" s="173">
        <f t="shared" si="78"/>
        <v>0</v>
      </c>
      <c r="AR249" s="18" t="s">
        <v>171</v>
      </c>
      <c r="AT249" s="18" t="s">
        <v>167</v>
      </c>
      <c r="AU249" s="18" t="s">
        <v>82</v>
      </c>
      <c r="AY249" s="18" t="s">
        <v>165</v>
      </c>
      <c r="BE249" s="109">
        <f t="shared" si="79"/>
        <v>0</v>
      </c>
      <c r="BF249" s="109">
        <f t="shared" si="80"/>
        <v>0</v>
      </c>
      <c r="BG249" s="109">
        <f t="shared" si="81"/>
        <v>0</v>
      </c>
      <c r="BH249" s="109">
        <f t="shared" si="82"/>
        <v>0</v>
      </c>
      <c r="BI249" s="109">
        <f t="shared" si="83"/>
        <v>0</v>
      </c>
      <c r="BJ249" s="18" t="s">
        <v>144</v>
      </c>
      <c r="BK249" s="174">
        <f t="shared" si="84"/>
        <v>0</v>
      </c>
      <c r="BL249" s="18" t="s">
        <v>171</v>
      </c>
      <c r="BM249" s="18" t="s">
        <v>528</v>
      </c>
    </row>
    <row r="250" spans="2:65" s="1" customFormat="1" ht="16.5" customHeight="1">
      <c r="B250" s="34"/>
      <c r="C250" s="166" t="s">
        <v>529</v>
      </c>
      <c r="D250" s="166" t="s">
        <v>167</v>
      </c>
      <c r="E250" s="167" t="s">
        <v>530</v>
      </c>
      <c r="F250" s="251" t="s">
        <v>531</v>
      </c>
      <c r="G250" s="251"/>
      <c r="H250" s="251"/>
      <c r="I250" s="251"/>
      <c r="J250" s="168" t="s">
        <v>222</v>
      </c>
      <c r="K250" s="169">
        <v>11.4</v>
      </c>
      <c r="L250" s="252">
        <v>0</v>
      </c>
      <c r="M250" s="253"/>
      <c r="N250" s="254">
        <f t="shared" si="75"/>
        <v>0</v>
      </c>
      <c r="O250" s="254"/>
      <c r="P250" s="254"/>
      <c r="Q250" s="254"/>
      <c r="R250" s="36"/>
      <c r="T250" s="171" t="s">
        <v>20</v>
      </c>
      <c r="U250" s="43" t="s">
        <v>41</v>
      </c>
      <c r="V250" s="35"/>
      <c r="W250" s="172">
        <f t="shared" si="76"/>
        <v>0</v>
      </c>
      <c r="X250" s="172">
        <v>0</v>
      </c>
      <c r="Y250" s="172">
        <f t="shared" si="77"/>
        <v>0</v>
      </c>
      <c r="Z250" s="172">
        <v>0</v>
      </c>
      <c r="AA250" s="173">
        <f t="shared" si="78"/>
        <v>0</v>
      </c>
      <c r="AR250" s="18" t="s">
        <v>171</v>
      </c>
      <c r="AT250" s="18" t="s">
        <v>167</v>
      </c>
      <c r="AU250" s="18" t="s">
        <v>82</v>
      </c>
      <c r="AY250" s="18" t="s">
        <v>165</v>
      </c>
      <c r="BE250" s="109">
        <f t="shared" si="79"/>
        <v>0</v>
      </c>
      <c r="BF250" s="109">
        <f t="shared" si="80"/>
        <v>0</v>
      </c>
      <c r="BG250" s="109">
        <f t="shared" si="81"/>
        <v>0</v>
      </c>
      <c r="BH250" s="109">
        <f t="shared" si="82"/>
        <v>0</v>
      </c>
      <c r="BI250" s="109">
        <f t="shared" si="83"/>
        <v>0</v>
      </c>
      <c r="BJ250" s="18" t="s">
        <v>144</v>
      </c>
      <c r="BK250" s="174">
        <f t="shared" si="84"/>
        <v>0</v>
      </c>
      <c r="BL250" s="18" t="s">
        <v>171</v>
      </c>
      <c r="BM250" s="18" t="s">
        <v>532</v>
      </c>
    </row>
    <row r="251" spans="2:65" s="1" customFormat="1" ht="16.5" customHeight="1">
      <c r="B251" s="34"/>
      <c r="C251" s="166" t="s">
        <v>533</v>
      </c>
      <c r="D251" s="166" t="s">
        <v>167</v>
      </c>
      <c r="E251" s="167" t="s">
        <v>534</v>
      </c>
      <c r="F251" s="251" t="s">
        <v>535</v>
      </c>
      <c r="G251" s="251"/>
      <c r="H251" s="251"/>
      <c r="I251" s="251"/>
      <c r="J251" s="168" t="s">
        <v>337</v>
      </c>
      <c r="K251" s="169">
        <v>12</v>
      </c>
      <c r="L251" s="252">
        <v>0</v>
      </c>
      <c r="M251" s="253"/>
      <c r="N251" s="254">
        <f t="shared" si="75"/>
        <v>0</v>
      </c>
      <c r="O251" s="254"/>
      <c r="P251" s="254"/>
      <c r="Q251" s="254"/>
      <c r="R251" s="36"/>
      <c r="T251" s="171" t="s">
        <v>20</v>
      </c>
      <c r="U251" s="43" t="s">
        <v>41</v>
      </c>
      <c r="V251" s="35"/>
      <c r="W251" s="172">
        <f t="shared" si="76"/>
        <v>0</v>
      </c>
      <c r="X251" s="172">
        <v>0</v>
      </c>
      <c r="Y251" s="172">
        <f t="shared" si="77"/>
        <v>0</v>
      </c>
      <c r="Z251" s="172">
        <v>0</v>
      </c>
      <c r="AA251" s="173">
        <f t="shared" si="78"/>
        <v>0</v>
      </c>
      <c r="AR251" s="18" t="s">
        <v>171</v>
      </c>
      <c r="AT251" s="18" t="s">
        <v>167</v>
      </c>
      <c r="AU251" s="18" t="s">
        <v>82</v>
      </c>
      <c r="AY251" s="18" t="s">
        <v>165</v>
      </c>
      <c r="BE251" s="109">
        <f t="shared" si="79"/>
        <v>0</v>
      </c>
      <c r="BF251" s="109">
        <f t="shared" si="80"/>
        <v>0</v>
      </c>
      <c r="BG251" s="109">
        <f t="shared" si="81"/>
        <v>0</v>
      </c>
      <c r="BH251" s="109">
        <f t="shared" si="82"/>
        <v>0</v>
      </c>
      <c r="BI251" s="109">
        <f t="shared" si="83"/>
        <v>0</v>
      </c>
      <c r="BJ251" s="18" t="s">
        <v>144</v>
      </c>
      <c r="BK251" s="174">
        <f t="shared" si="84"/>
        <v>0</v>
      </c>
      <c r="BL251" s="18" t="s">
        <v>171</v>
      </c>
      <c r="BM251" s="18" t="s">
        <v>536</v>
      </c>
    </row>
    <row r="252" spans="2:65" s="1" customFormat="1" ht="16.5" customHeight="1">
      <c r="B252" s="34"/>
      <c r="C252" s="166" t="s">
        <v>537</v>
      </c>
      <c r="D252" s="166" t="s">
        <v>167</v>
      </c>
      <c r="E252" s="167" t="s">
        <v>538</v>
      </c>
      <c r="F252" s="251" t="s">
        <v>539</v>
      </c>
      <c r="G252" s="251"/>
      <c r="H252" s="251"/>
      <c r="I252" s="251"/>
      <c r="J252" s="168" t="s">
        <v>222</v>
      </c>
      <c r="K252" s="169">
        <v>48.5</v>
      </c>
      <c r="L252" s="252">
        <v>0</v>
      </c>
      <c r="M252" s="253"/>
      <c r="N252" s="254">
        <f t="shared" si="75"/>
        <v>0</v>
      </c>
      <c r="O252" s="254"/>
      <c r="P252" s="254"/>
      <c r="Q252" s="254"/>
      <c r="R252" s="36"/>
      <c r="T252" s="171" t="s">
        <v>20</v>
      </c>
      <c r="U252" s="43" t="s">
        <v>41</v>
      </c>
      <c r="V252" s="35"/>
      <c r="W252" s="172">
        <f t="shared" si="76"/>
        <v>0</v>
      </c>
      <c r="X252" s="172">
        <v>0</v>
      </c>
      <c r="Y252" s="172">
        <f t="shared" si="77"/>
        <v>0</v>
      </c>
      <c r="Z252" s="172">
        <v>0</v>
      </c>
      <c r="AA252" s="173">
        <f t="shared" si="78"/>
        <v>0</v>
      </c>
      <c r="AR252" s="18" t="s">
        <v>171</v>
      </c>
      <c r="AT252" s="18" t="s">
        <v>167</v>
      </c>
      <c r="AU252" s="18" t="s">
        <v>82</v>
      </c>
      <c r="AY252" s="18" t="s">
        <v>165</v>
      </c>
      <c r="BE252" s="109">
        <f t="shared" si="79"/>
        <v>0</v>
      </c>
      <c r="BF252" s="109">
        <f t="shared" si="80"/>
        <v>0</v>
      </c>
      <c r="BG252" s="109">
        <f t="shared" si="81"/>
        <v>0</v>
      </c>
      <c r="BH252" s="109">
        <f t="shared" si="82"/>
        <v>0</v>
      </c>
      <c r="BI252" s="109">
        <f t="shared" si="83"/>
        <v>0</v>
      </c>
      <c r="BJ252" s="18" t="s">
        <v>144</v>
      </c>
      <c r="BK252" s="174">
        <f t="shared" si="84"/>
        <v>0</v>
      </c>
      <c r="BL252" s="18" t="s">
        <v>171</v>
      </c>
      <c r="BM252" s="18" t="s">
        <v>540</v>
      </c>
    </row>
    <row r="253" spans="2:65" s="1" customFormat="1" ht="25.5" customHeight="1">
      <c r="B253" s="34"/>
      <c r="C253" s="166" t="s">
        <v>401</v>
      </c>
      <c r="D253" s="166" t="s">
        <v>167</v>
      </c>
      <c r="E253" s="167" t="s">
        <v>541</v>
      </c>
      <c r="F253" s="251" t="s">
        <v>542</v>
      </c>
      <c r="G253" s="251"/>
      <c r="H253" s="251"/>
      <c r="I253" s="251"/>
      <c r="J253" s="168" t="s">
        <v>222</v>
      </c>
      <c r="K253" s="169">
        <v>17.85</v>
      </c>
      <c r="L253" s="252">
        <v>0</v>
      </c>
      <c r="M253" s="253"/>
      <c r="N253" s="254">
        <f t="shared" si="75"/>
        <v>0</v>
      </c>
      <c r="O253" s="254"/>
      <c r="P253" s="254"/>
      <c r="Q253" s="254"/>
      <c r="R253" s="36"/>
      <c r="T253" s="171" t="s">
        <v>20</v>
      </c>
      <c r="U253" s="43" t="s">
        <v>41</v>
      </c>
      <c r="V253" s="35"/>
      <c r="W253" s="172">
        <f t="shared" si="76"/>
        <v>0</v>
      </c>
      <c r="X253" s="172">
        <v>0.00271</v>
      </c>
      <c r="Y253" s="172">
        <f t="shared" si="77"/>
        <v>0.04837350000000001</v>
      </c>
      <c r="Z253" s="172">
        <v>0</v>
      </c>
      <c r="AA253" s="173">
        <f t="shared" si="78"/>
        <v>0</v>
      </c>
      <c r="AR253" s="18" t="s">
        <v>176</v>
      </c>
      <c r="AT253" s="18" t="s">
        <v>167</v>
      </c>
      <c r="AU253" s="18" t="s">
        <v>82</v>
      </c>
      <c r="AY253" s="18" t="s">
        <v>165</v>
      </c>
      <c r="BE253" s="109">
        <f t="shared" si="79"/>
        <v>0</v>
      </c>
      <c r="BF253" s="109">
        <f t="shared" si="80"/>
        <v>0</v>
      </c>
      <c r="BG253" s="109">
        <f t="shared" si="81"/>
        <v>0</v>
      </c>
      <c r="BH253" s="109">
        <f t="shared" si="82"/>
        <v>0</v>
      </c>
      <c r="BI253" s="109">
        <f t="shared" si="83"/>
        <v>0</v>
      </c>
      <c r="BJ253" s="18" t="s">
        <v>144</v>
      </c>
      <c r="BK253" s="174">
        <f t="shared" si="84"/>
        <v>0</v>
      </c>
      <c r="BL253" s="18" t="s">
        <v>176</v>
      </c>
      <c r="BM253" s="18" t="s">
        <v>543</v>
      </c>
    </row>
    <row r="254" spans="2:65" s="1" customFormat="1" ht="25.5" customHeight="1">
      <c r="B254" s="34"/>
      <c r="C254" s="166" t="s">
        <v>544</v>
      </c>
      <c r="D254" s="166" t="s">
        <v>167</v>
      </c>
      <c r="E254" s="167" t="s">
        <v>545</v>
      </c>
      <c r="F254" s="251" t="s">
        <v>546</v>
      </c>
      <c r="G254" s="251"/>
      <c r="H254" s="251"/>
      <c r="I254" s="251"/>
      <c r="J254" s="168" t="s">
        <v>188</v>
      </c>
      <c r="K254" s="169">
        <v>2.921</v>
      </c>
      <c r="L254" s="252">
        <v>0</v>
      </c>
      <c r="M254" s="253"/>
      <c r="N254" s="254">
        <f t="shared" si="75"/>
        <v>0</v>
      </c>
      <c r="O254" s="254"/>
      <c r="P254" s="254"/>
      <c r="Q254" s="254"/>
      <c r="R254" s="36"/>
      <c r="T254" s="171" t="s">
        <v>20</v>
      </c>
      <c r="U254" s="43" t="s">
        <v>41</v>
      </c>
      <c r="V254" s="35"/>
      <c r="W254" s="172">
        <f t="shared" si="76"/>
        <v>0</v>
      </c>
      <c r="X254" s="172">
        <v>0</v>
      </c>
      <c r="Y254" s="172">
        <f t="shared" si="77"/>
        <v>0</v>
      </c>
      <c r="Z254" s="172">
        <v>0</v>
      </c>
      <c r="AA254" s="173">
        <f t="shared" si="78"/>
        <v>0</v>
      </c>
      <c r="AR254" s="18" t="s">
        <v>171</v>
      </c>
      <c r="AT254" s="18" t="s">
        <v>167</v>
      </c>
      <c r="AU254" s="18" t="s">
        <v>82</v>
      </c>
      <c r="AY254" s="18" t="s">
        <v>165</v>
      </c>
      <c r="BE254" s="109">
        <f t="shared" si="79"/>
        <v>0</v>
      </c>
      <c r="BF254" s="109">
        <f t="shared" si="80"/>
        <v>0</v>
      </c>
      <c r="BG254" s="109">
        <f t="shared" si="81"/>
        <v>0</v>
      </c>
      <c r="BH254" s="109">
        <f t="shared" si="82"/>
        <v>0</v>
      </c>
      <c r="BI254" s="109">
        <f t="shared" si="83"/>
        <v>0</v>
      </c>
      <c r="BJ254" s="18" t="s">
        <v>144</v>
      </c>
      <c r="BK254" s="174">
        <f t="shared" si="84"/>
        <v>0</v>
      </c>
      <c r="BL254" s="18" t="s">
        <v>171</v>
      </c>
      <c r="BM254" s="18" t="s">
        <v>547</v>
      </c>
    </row>
    <row r="255" spans="2:63" s="9" customFormat="1" ht="36.75" customHeight="1">
      <c r="B255" s="155"/>
      <c r="C255" s="156"/>
      <c r="D255" s="157" t="s">
        <v>130</v>
      </c>
      <c r="E255" s="157"/>
      <c r="F255" s="157"/>
      <c r="G255" s="157"/>
      <c r="H255" s="157"/>
      <c r="I255" s="157"/>
      <c r="J255" s="157"/>
      <c r="K255" s="157"/>
      <c r="L255" s="157"/>
      <c r="M255" s="157"/>
      <c r="N255" s="267">
        <f>BK255</f>
        <v>0</v>
      </c>
      <c r="O255" s="268"/>
      <c r="P255" s="268"/>
      <c r="Q255" s="268"/>
      <c r="R255" s="158"/>
      <c r="T255" s="159"/>
      <c r="U255" s="156"/>
      <c r="V255" s="156"/>
      <c r="W255" s="160">
        <f>SUM(W256:W259)</f>
        <v>0</v>
      </c>
      <c r="X255" s="156"/>
      <c r="Y255" s="160">
        <f>SUM(Y256:Y259)</f>
        <v>0</v>
      </c>
      <c r="Z255" s="156"/>
      <c r="AA255" s="161">
        <f>SUM(AA256:AA259)</f>
        <v>0</v>
      </c>
      <c r="AR255" s="162" t="s">
        <v>82</v>
      </c>
      <c r="AT255" s="163" t="s">
        <v>73</v>
      </c>
      <c r="AU255" s="163" t="s">
        <v>74</v>
      </c>
      <c r="AY255" s="162" t="s">
        <v>165</v>
      </c>
      <c r="BK255" s="164">
        <f>SUM(BK256:BK259)</f>
        <v>0</v>
      </c>
    </row>
    <row r="256" spans="2:65" s="1" customFormat="1" ht="25.5" customHeight="1">
      <c r="B256" s="34"/>
      <c r="C256" s="166" t="s">
        <v>548</v>
      </c>
      <c r="D256" s="166" t="s">
        <v>167</v>
      </c>
      <c r="E256" s="167" t="s">
        <v>549</v>
      </c>
      <c r="F256" s="251" t="s">
        <v>550</v>
      </c>
      <c r="G256" s="251"/>
      <c r="H256" s="251"/>
      <c r="I256" s="251"/>
      <c r="J256" s="168" t="s">
        <v>180</v>
      </c>
      <c r="K256" s="169">
        <v>376.435</v>
      </c>
      <c r="L256" s="252">
        <v>0</v>
      </c>
      <c r="M256" s="253"/>
      <c r="N256" s="254">
        <f>ROUND(L256*K256,3)</f>
        <v>0</v>
      </c>
      <c r="O256" s="254"/>
      <c r="P256" s="254"/>
      <c r="Q256" s="254"/>
      <c r="R256" s="36"/>
      <c r="T256" s="171" t="s">
        <v>20</v>
      </c>
      <c r="U256" s="43" t="s">
        <v>41</v>
      </c>
      <c r="V256" s="35"/>
      <c r="W256" s="172">
        <f>V256*K256</f>
        <v>0</v>
      </c>
      <c r="X256" s="172">
        <v>0</v>
      </c>
      <c r="Y256" s="172">
        <f>X256*K256</f>
        <v>0</v>
      </c>
      <c r="Z256" s="172">
        <v>0</v>
      </c>
      <c r="AA256" s="173">
        <f>Z256*K256</f>
        <v>0</v>
      </c>
      <c r="AR256" s="18" t="s">
        <v>171</v>
      </c>
      <c r="AT256" s="18" t="s">
        <v>167</v>
      </c>
      <c r="AU256" s="18" t="s">
        <v>82</v>
      </c>
      <c r="AY256" s="18" t="s">
        <v>165</v>
      </c>
      <c r="BE256" s="109">
        <f>IF(U256="základná",N256,0)</f>
        <v>0</v>
      </c>
      <c r="BF256" s="109">
        <f>IF(U256="znížená",N256,0)</f>
        <v>0</v>
      </c>
      <c r="BG256" s="109">
        <f>IF(U256="zákl. prenesená",N256,0)</f>
        <v>0</v>
      </c>
      <c r="BH256" s="109">
        <f>IF(U256="zníž. prenesená",N256,0)</f>
        <v>0</v>
      </c>
      <c r="BI256" s="109">
        <f>IF(U256="nulová",N256,0)</f>
        <v>0</v>
      </c>
      <c r="BJ256" s="18" t="s">
        <v>144</v>
      </c>
      <c r="BK256" s="174">
        <f>ROUND(L256*K256,3)</f>
        <v>0</v>
      </c>
      <c r="BL256" s="18" t="s">
        <v>171</v>
      </c>
      <c r="BM256" s="18" t="s">
        <v>551</v>
      </c>
    </row>
    <row r="257" spans="2:65" s="1" customFormat="1" ht="25.5" customHeight="1">
      <c r="B257" s="34"/>
      <c r="C257" s="166" t="s">
        <v>552</v>
      </c>
      <c r="D257" s="166" t="s">
        <v>167</v>
      </c>
      <c r="E257" s="167" t="s">
        <v>553</v>
      </c>
      <c r="F257" s="251" t="s">
        <v>554</v>
      </c>
      <c r="G257" s="251"/>
      <c r="H257" s="251"/>
      <c r="I257" s="251"/>
      <c r="J257" s="168" t="s">
        <v>180</v>
      </c>
      <c r="K257" s="169">
        <v>432.9</v>
      </c>
      <c r="L257" s="252">
        <v>0</v>
      </c>
      <c r="M257" s="253"/>
      <c r="N257" s="254">
        <f>ROUND(L257*K257,3)</f>
        <v>0</v>
      </c>
      <c r="O257" s="254"/>
      <c r="P257" s="254"/>
      <c r="Q257" s="254"/>
      <c r="R257" s="36"/>
      <c r="T257" s="171" t="s">
        <v>20</v>
      </c>
      <c r="U257" s="43" t="s">
        <v>41</v>
      </c>
      <c r="V257" s="35"/>
      <c r="W257" s="172">
        <f>V257*K257</f>
        <v>0</v>
      </c>
      <c r="X257" s="172">
        <v>0</v>
      </c>
      <c r="Y257" s="172">
        <f>X257*K257</f>
        <v>0</v>
      </c>
      <c r="Z257" s="172">
        <v>0</v>
      </c>
      <c r="AA257" s="173">
        <f>Z257*K257</f>
        <v>0</v>
      </c>
      <c r="AR257" s="18" t="s">
        <v>171</v>
      </c>
      <c r="AT257" s="18" t="s">
        <v>167</v>
      </c>
      <c r="AU257" s="18" t="s">
        <v>82</v>
      </c>
      <c r="AY257" s="18" t="s">
        <v>165</v>
      </c>
      <c r="BE257" s="109">
        <f>IF(U257="základná",N257,0)</f>
        <v>0</v>
      </c>
      <c r="BF257" s="109">
        <f>IF(U257="znížená",N257,0)</f>
        <v>0</v>
      </c>
      <c r="BG257" s="109">
        <f>IF(U257="zákl. prenesená",N257,0)</f>
        <v>0</v>
      </c>
      <c r="BH257" s="109">
        <f>IF(U257="zníž. prenesená",N257,0)</f>
        <v>0</v>
      </c>
      <c r="BI257" s="109">
        <f>IF(U257="nulová",N257,0)</f>
        <v>0</v>
      </c>
      <c r="BJ257" s="18" t="s">
        <v>144</v>
      </c>
      <c r="BK257" s="174">
        <f>ROUND(L257*K257,3)</f>
        <v>0</v>
      </c>
      <c r="BL257" s="18" t="s">
        <v>171</v>
      </c>
      <c r="BM257" s="18" t="s">
        <v>555</v>
      </c>
    </row>
    <row r="258" spans="2:65" s="1" customFormat="1" ht="25.5" customHeight="1">
      <c r="B258" s="34"/>
      <c r="C258" s="166" t="s">
        <v>556</v>
      </c>
      <c r="D258" s="166" t="s">
        <v>167</v>
      </c>
      <c r="E258" s="167" t="s">
        <v>557</v>
      </c>
      <c r="F258" s="251" t="s">
        <v>558</v>
      </c>
      <c r="G258" s="251"/>
      <c r="H258" s="251"/>
      <c r="I258" s="251"/>
      <c r="J258" s="168" t="s">
        <v>180</v>
      </c>
      <c r="K258" s="169">
        <v>432.9</v>
      </c>
      <c r="L258" s="252">
        <v>0</v>
      </c>
      <c r="M258" s="253"/>
      <c r="N258" s="254">
        <f>ROUND(L258*K258,3)</f>
        <v>0</v>
      </c>
      <c r="O258" s="254"/>
      <c r="P258" s="254"/>
      <c r="Q258" s="254"/>
      <c r="R258" s="36"/>
      <c r="T258" s="171" t="s">
        <v>20</v>
      </c>
      <c r="U258" s="43" t="s">
        <v>41</v>
      </c>
      <c r="V258" s="35"/>
      <c r="W258" s="172">
        <f>V258*K258</f>
        <v>0</v>
      </c>
      <c r="X258" s="172">
        <v>0</v>
      </c>
      <c r="Y258" s="172">
        <f>X258*K258</f>
        <v>0</v>
      </c>
      <c r="Z258" s="172">
        <v>0</v>
      </c>
      <c r="AA258" s="173">
        <f>Z258*K258</f>
        <v>0</v>
      </c>
      <c r="AR258" s="18" t="s">
        <v>171</v>
      </c>
      <c r="AT258" s="18" t="s">
        <v>167</v>
      </c>
      <c r="AU258" s="18" t="s">
        <v>82</v>
      </c>
      <c r="AY258" s="18" t="s">
        <v>165</v>
      </c>
      <c r="BE258" s="109">
        <f>IF(U258="základná",N258,0)</f>
        <v>0</v>
      </c>
      <c r="BF258" s="109">
        <f>IF(U258="znížená",N258,0)</f>
        <v>0</v>
      </c>
      <c r="BG258" s="109">
        <f>IF(U258="zákl. prenesená",N258,0)</f>
        <v>0</v>
      </c>
      <c r="BH258" s="109">
        <f>IF(U258="zníž. prenesená",N258,0)</f>
        <v>0</v>
      </c>
      <c r="BI258" s="109">
        <f>IF(U258="nulová",N258,0)</f>
        <v>0</v>
      </c>
      <c r="BJ258" s="18" t="s">
        <v>144</v>
      </c>
      <c r="BK258" s="174">
        <f>ROUND(L258*K258,3)</f>
        <v>0</v>
      </c>
      <c r="BL258" s="18" t="s">
        <v>171</v>
      </c>
      <c r="BM258" s="18" t="s">
        <v>559</v>
      </c>
    </row>
    <row r="259" spans="2:65" s="1" customFormat="1" ht="25.5" customHeight="1">
      <c r="B259" s="34"/>
      <c r="C259" s="166" t="s">
        <v>560</v>
      </c>
      <c r="D259" s="166" t="s">
        <v>167</v>
      </c>
      <c r="E259" s="167" t="s">
        <v>561</v>
      </c>
      <c r="F259" s="251" t="s">
        <v>562</v>
      </c>
      <c r="G259" s="251"/>
      <c r="H259" s="251"/>
      <c r="I259" s="251"/>
      <c r="J259" s="168" t="s">
        <v>188</v>
      </c>
      <c r="K259" s="169">
        <v>0.225</v>
      </c>
      <c r="L259" s="252">
        <v>0</v>
      </c>
      <c r="M259" s="253"/>
      <c r="N259" s="254">
        <f>ROUND(L259*K259,3)</f>
        <v>0</v>
      </c>
      <c r="O259" s="254"/>
      <c r="P259" s="254"/>
      <c r="Q259" s="254"/>
      <c r="R259" s="36"/>
      <c r="T259" s="171" t="s">
        <v>20</v>
      </c>
      <c r="U259" s="43" t="s">
        <v>41</v>
      </c>
      <c r="V259" s="35"/>
      <c r="W259" s="172">
        <f>V259*K259</f>
        <v>0</v>
      </c>
      <c r="X259" s="172">
        <v>0</v>
      </c>
      <c r="Y259" s="172">
        <f>X259*K259</f>
        <v>0</v>
      </c>
      <c r="Z259" s="172">
        <v>0</v>
      </c>
      <c r="AA259" s="173">
        <f>Z259*K259</f>
        <v>0</v>
      </c>
      <c r="AR259" s="18" t="s">
        <v>171</v>
      </c>
      <c r="AT259" s="18" t="s">
        <v>167</v>
      </c>
      <c r="AU259" s="18" t="s">
        <v>82</v>
      </c>
      <c r="AY259" s="18" t="s">
        <v>165</v>
      </c>
      <c r="BE259" s="109">
        <f>IF(U259="základná",N259,0)</f>
        <v>0</v>
      </c>
      <c r="BF259" s="109">
        <f>IF(U259="znížená",N259,0)</f>
        <v>0</v>
      </c>
      <c r="BG259" s="109">
        <f>IF(U259="zákl. prenesená",N259,0)</f>
        <v>0</v>
      </c>
      <c r="BH259" s="109">
        <f>IF(U259="zníž. prenesená",N259,0)</f>
        <v>0</v>
      </c>
      <c r="BI259" s="109">
        <f>IF(U259="nulová",N259,0)</f>
        <v>0</v>
      </c>
      <c r="BJ259" s="18" t="s">
        <v>144</v>
      </c>
      <c r="BK259" s="174">
        <f>ROUND(L259*K259,3)</f>
        <v>0</v>
      </c>
      <c r="BL259" s="18" t="s">
        <v>171</v>
      </c>
      <c r="BM259" s="18" t="s">
        <v>563</v>
      </c>
    </row>
    <row r="260" spans="2:63" s="9" customFormat="1" ht="36.75" customHeight="1">
      <c r="B260" s="155"/>
      <c r="C260" s="156"/>
      <c r="D260" s="157" t="s">
        <v>131</v>
      </c>
      <c r="E260" s="157"/>
      <c r="F260" s="157"/>
      <c r="G260" s="157"/>
      <c r="H260" s="157"/>
      <c r="I260" s="157"/>
      <c r="J260" s="157"/>
      <c r="K260" s="157"/>
      <c r="L260" s="157"/>
      <c r="M260" s="157"/>
      <c r="N260" s="267">
        <f>BK260</f>
        <v>0</v>
      </c>
      <c r="O260" s="268"/>
      <c r="P260" s="268"/>
      <c r="Q260" s="268"/>
      <c r="R260" s="158"/>
      <c r="T260" s="159"/>
      <c r="U260" s="156"/>
      <c r="V260" s="156"/>
      <c r="W260" s="160">
        <f>SUM(W261:W274)</f>
        <v>0</v>
      </c>
      <c r="X260" s="156"/>
      <c r="Y260" s="160">
        <f>SUM(Y261:Y274)</f>
        <v>0</v>
      </c>
      <c r="Z260" s="156"/>
      <c r="AA260" s="161">
        <f>SUM(AA261:AA274)</f>
        <v>0</v>
      </c>
      <c r="AR260" s="162" t="s">
        <v>82</v>
      </c>
      <c r="AT260" s="163" t="s">
        <v>73</v>
      </c>
      <c r="AU260" s="163" t="s">
        <v>74</v>
      </c>
      <c r="AY260" s="162" t="s">
        <v>165</v>
      </c>
      <c r="BK260" s="164">
        <f>SUM(BK261:BK274)</f>
        <v>0</v>
      </c>
    </row>
    <row r="261" spans="2:65" s="1" customFormat="1" ht="16.5" customHeight="1">
      <c r="B261" s="34"/>
      <c r="C261" s="166" t="s">
        <v>564</v>
      </c>
      <c r="D261" s="166" t="s">
        <v>167</v>
      </c>
      <c r="E261" s="167" t="s">
        <v>565</v>
      </c>
      <c r="F261" s="251" t="s">
        <v>566</v>
      </c>
      <c r="G261" s="251"/>
      <c r="H261" s="251"/>
      <c r="I261" s="251"/>
      <c r="J261" s="168" t="s">
        <v>222</v>
      </c>
      <c r="K261" s="169">
        <v>3.9</v>
      </c>
      <c r="L261" s="252">
        <v>0</v>
      </c>
      <c r="M261" s="253"/>
      <c r="N261" s="254">
        <f aca="true" t="shared" si="85" ref="N261:N274">ROUND(L261*K261,3)</f>
        <v>0</v>
      </c>
      <c r="O261" s="254"/>
      <c r="P261" s="254"/>
      <c r="Q261" s="254"/>
      <c r="R261" s="36"/>
      <c r="T261" s="171" t="s">
        <v>20</v>
      </c>
      <c r="U261" s="43" t="s">
        <v>41</v>
      </c>
      <c r="V261" s="35"/>
      <c r="W261" s="172">
        <f aca="true" t="shared" si="86" ref="W261:W274">V261*K261</f>
        <v>0</v>
      </c>
      <c r="X261" s="172">
        <v>0</v>
      </c>
      <c r="Y261" s="172">
        <f aca="true" t="shared" si="87" ref="Y261:Y274">X261*K261</f>
        <v>0</v>
      </c>
      <c r="Z261" s="172">
        <v>0</v>
      </c>
      <c r="AA261" s="173">
        <f aca="true" t="shared" si="88" ref="AA261:AA274">Z261*K261</f>
        <v>0</v>
      </c>
      <c r="AR261" s="18" t="s">
        <v>171</v>
      </c>
      <c r="AT261" s="18" t="s">
        <v>167</v>
      </c>
      <c r="AU261" s="18" t="s">
        <v>82</v>
      </c>
      <c r="AY261" s="18" t="s">
        <v>165</v>
      </c>
      <c r="BE261" s="109">
        <f aca="true" t="shared" si="89" ref="BE261:BE274">IF(U261="základná",N261,0)</f>
        <v>0</v>
      </c>
      <c r="BF261" s="109">
        <f aca="true" t="shared" si="90" ref="BF261:BF274">IF(U261="znížená",N261,0)</f>
        <v>0</v>
      </c>
      <c r="BG261" s="109">
        <f aca="true" t="shared" si="91" ref="BG261:BG274">IF(U261="zákl. prenesená",N261,0)</f>
        <v>0</v>
      </c>
      <c r="BH261" s="109">
        <f aca="true" t="shared" si="92" ref="BH261:BH274">IF(U261="zníž. prenesená",N261,0)</f>
        <v>0</v>
      </c>
      <c r="BI261" s="109">
        <f aca="true" t="shared" si="93" ref="BI261:BI274">IF(U261="nulová",N261,0)</f>
        <v>0</v>
      </c>
      <c r="BJ261" s="18" t="s">
        <v>144</v>
      </c>
      <c r="BK261" s="174">
        <f aca="true" t="shared" si="94" ref="BK261:BK274">ROUND(L261*K261,3)</f>
        <v>0</v>
      </c>
      <c r="BL261" s="18" t="s">
        <v>171</v>
      </c>
      <c r="BM261" s="18" t="s">
        <v>567</v>
      </c>
    </row>
    <row r="262" spans="2:65" s="1" customFormat="1" ht="16.5" customHeight="1">
      <c r="B262" s="34"/>
      <c r="C262" s="175" t="s">
        <v>568</v>
      </c>
      <c r="D262" s="175" t="s">
        <v>224</v>
      </c>
      <c r="E262" s="176" t="s">
        <v>569</v>
      </c>
      <c r="F262" s="255" t="s">
        <v>570</v>
      </c>
      <c r="G262" s="255"/>
      <c r="H262" s="255"/>
      <c r="I262" s="255"/>
      <c r="J262" s="177" t="s">
        <v>337</v>
      </c>
      <c r="K262" s="178">
        <v>4.25</v>
      </c>
      <c r="L262" s="256">
        <v>0</v>
      </c>
      <c r="M262" s="257"/>
      <c r="N262" s="258">
        <f t="shared" si="85"/>
        <v>0</v>
      </c>
      <c r="O262" s="254"/>
      <c r="P262" s="254"/>
      <c r="Q262" s="254"/>
      <c r="R262" s="36"/>
      <c r="T262" s="171" t="s">
        <v>20</v>
      </c>
      <c r="U262" s="43" t="s">
        <v>41</v>
      </c>
      <c r="V262" s="35"/>
      <c r="W262" s="172">
        <f t="shared" si="86"/>
        <v>0</v>
      </c>
      <c r="X262" s="172">
        <v>0</v>
      </c>
      <c r="Y262" s="172">
        <f t="shared" si="87"/>
        <v>0</v>
      </c>
      <c r="Z262" s="172">
        <v>0</v>
      </c>
      <c r="AA262" s="173">
        <f t="shared" si="88"/>
        <v>0</v>
      </c>
      <c r="AR262" s="18" t="s">
        <v>177</v>
      </c>
      <c r="AT262" s="18" t="s">
        <v>224</v>
      </c>
      <c r="AU262" s="18" t="s">
        <v>82</v>
      </c>
      <c r="AY262" s="18" t="s">
        <v>165</v>
      </c>
      <c r="BE262" s="109">
        <f t="shared" si="89"/>
        <v>0</v>
      </c>
      <c r="BF262" s="109">
        <f t="shared" si="90"/>
        <v>0</v>
      </c>
      <c r="BG262" s="109">
        <f t="shared" si="91"/>
        <v>0</v>
      </c>
      <c r="BH262" s="109">
        <f t="shared" si="92"/>
        <v>0</v>
      </c>
      <c r="BI262" s="109">
        <f t="shared" si="93"/>
        <v>0</v>
      </c>
      <c r="BJ262" s="18" t="s">
        <v>144</v>
      </c>
      <c r="BK262" s="174">
        <f t="shared" si="94"/>
        <v>0</v>
      </c>
      <c r="BL262" s="18" t="s">
        <v>171</v>
      </c>
      <c r="BM262" s="18" t="s">
        <v>571</v>
      </c>
    </row>
    <row r="263" spans="2:65" s="1" customFormat="1" ht="25.5" customHeight="1">
      <c r="B263" s="34"/>
      <c r="C263" s="166" t="s">
        <v>572</v>
      </c>
      <c r="D263" s="166" t="s">
        <v>167</v>
      </c>
      <c r="E263" s="167" t="s">
        <v>573</v>
      </c>
      <c r="F263" s="251" t="s">
        <v>574</v>
      </c>
      <c r="G263" s="251"/>
      <c r="H263" s="251"/>
      <c r="I263" s="251"/>
      <c r="J263" s="168" t="s">
        <v>337</v>
      </c>
      <c r="K263" s="169">
        <v>3</v>
      </c>
      <c r="L263" s="252">
        <v>0</v>
      </c>
      <c r="M263" s="253"/>
      <c r="N263" s="254">
        <f t="shared" si="85"/>
        <v>0</v>
      </c>
      <c r="O263" s="254"/>
      <c r="P263" s="254"/>
      <c r="Q263" s="254"/>
      <c r="R263" s="36"/>
      <c r="T263" s="171" t="s">
        <v>20</v>
      </c>
      <c r="U263" s="43" t="s">
        <v>41</v>
      </c>
      <c r="V263" s="35"/>
      <c r="W263" s="172">
        <f t="shared" si="86"/>
        <v>0</v>
      </c>
      <c r="X263" s="172">
        <v>0</v>
      </c>
      <c r="Y263" s="172">
        <f t="shared" si="87"/>
        <v>0</v>
      </c>
      <c r="Z263" s="172">
        <v>0</v>
      </c>
      <c r="AA263" s="173">
        <f t="shared" si="88"/>
        <v>0</v>
      </c>
      <c r="AR263" s="18" t="s">
        <v>171</v>
      </c>
      <c r="AT263" s="18" t="s">
        <v>167</v>
      </c>
      <c r="AU263" s="18" t="s">
        <v>82</v>
      </c>
      <c r="AY263" s="18" t="s">
        <v>165</v>
      </c>
      <c r="BE263" s="109">
        <f t="shared" si="89"/>
        <v>0</v>
      </c>
      <c r="BF263" s="109">
        <f t="shared" si="90"/>
        <v>0</v>
      </c>
      <c r="BG263" s="109">
        <f t="shared" si="91"/>
        <v>0</v>
      </c>
      <c r="BH263" s="109">
        <f t="shared" si="92"/>
        <v>0</v>
      </c>
      <c r="BI263" s="109">
        <f t="shared" si="93"/>
        <v>0</v>
      </c>
      <c r="BJ263" s="18" t="s">
        <v>144</v>
      </c>
      <c r="BK263" s="174">
        <f t="shared" si="94"/>
        <v>0</v>
      </c>
      <c r="BL263" s="18" t="s">
        <v>171</v>
      </c>
      <c r="BM263" s="18" t="s">
        <v>575</v>
      </c>
    </row>
    <row r="264" spans="2:65" s="1" customFormat="1" ht="16.5" customHeight="1">
      <c r="B264" s="34"/>
      <c r="C264" s="175" t="s">
        <v>576</v>
      </c>
      <c r="D264" s="175" t="s">
        <v>224</v>
      </c>
      <c r="E264" s="176" t="s">
        <v>577</v>
      </c>
      <c r="F264" s="255" t="s">
        <v>578</v>
      </c>
      <c r="G264" s="255"/>
      <c r="H264" s="255"/>
      <c r="I264" s="255"/>
      <c r="J264" s="177" t="s">
        <v>337</v>
      </c>
      <c r="K264" s="178">
        <v>3</v>
      </c>
      <c r="L264" s="256">
        <v>0</v>
      </c>
      <c r="M264" s="257"/>
      <c r="N264" s="258">
        <f t="shared" si="85"/>
        <v>0</v>
      </c>
      <c r="O264" s="254"/>
      <c r="P264" s="254"/>
      <c r="Q264" s="254"/>
      <c r="R264" s="36"/>
      <c r="T264" s="171" t="s">
        <v>20</v>
      </c>
      <c r="U264" s="43" t="s">
        <v>41</v>
      </c>
      <c r="V264" s="35"/>
      <c r="W264" s="172">
        <f t="shared" si="86"/>
        <v>0</v>
      </c>
      <c r="X264" s="172">
        <v>0</v>
      </c>
      <c r="Y264" s="172">
        <f t="shared" si="87"/>
        <v>0</v>
      </c>
      <c r="Z264" s="172">
        <v>0</v>
      </c>
      <c r="AA264" s="173">
        <f t="shared" si="88"/>
        <v>0</v>
      </c>
      <c r="AR264" s="18" t="s">
        <v>177</v>
      </c>
      <c r="AT264" s="18" t="s">
        <v>224</v>
      </c>
      <c r="AU264" s="18" t="s">
        <v>82</v>
      </c>
      <c r="AY264" s="18" t="s">
        <v>165</v>
      </c>
      <c r="BE264" s="109">
        <f t="shared" si="89"/>
        <v>0</v>
      </c>
      <c r="BF264" s="109">
        <f t="shared" si="90"/>
        <v>0</v>
      </c>
      <c r="BG264" s="109">
        <f t="shared" si="91"/>
        <v>0</v>
      </c>
      <c r="BH264" s="109">
        <f t="shared" si="92"/>
        <v>0</v>
      </c>
      <c r="BI264" s="109">
        <f t="shared" si="93"/>
        <v>0</v>
      </c>
      <c r="BJ264" s="18" t="s">
        <v>144</v>
      </c>
      <c r="BK264" s="174">
        <f t="shared" si="94"/>
        <v>0</v>
      </c>
      <c r="BL264" s="18" t="s">
        <v>171</v>
      </c>
      <c r="BM264" s="18" t="s">
        <v>579</v>
      </c>
    </row>
    <row r="265" spans="2:65" s="1" customFormat="1" ht="25.5" customHeight="1">
      <c r="B265" s="34"/>
      <c r="C265" s="166" t="s">
        <v>580</v>
      </c>
      <c r="D265" s="166" t="s">
        <v>167</v>
      </c>
      <c r="E265" s="167" t="s">
        <v>581</v>
      </c>
      <c r="F265" s="251" t="s">
        <v>582</v>
      </c>
      <c r="G265" s="251"/>
      <c r="H265" s="251"/>
      <c r="I265" s="251"/>
      <c r="J265" s="168" t="s">
        <v>337</v>
      </c>
      <c r="K265" s="169">
        <v>6</v>
      </c>
      <c r="L265" s="252">
        <v>0</v>
      </c>
      <c r="M265" s="253"/>
      <c r="N265" s="254">
        <f t="shared" si="85"/>
        <v>0</v>
      </c>
      <c r="O265" s="254"/>
      <c r="P265" s="254"/>
      <c r="Q265" s="254"/>
      <c r="R265" s="36"/>
      <c r="T265" s="171" t="s">
        <v>20</v>
      </c>
      <c r="U265" s="43" t="s">
        <v>41</v>
      </c>
      <c r="V265" s="35"/>
      <c r="W265" s="172">
        <f t="shared" si="86"/>
        <v>0</v>
      </c>
      <c r="X265" s="172">
        <v>0</v>
      </c>
      <c r="Y265" s="172">
        <f t="shared" si="87"/>
        <v>0</v>
      </c>
      <c r="Z265" s="172">
        <v>0</v>
      </c>
      <c r="AA265" s="173">
        <f t="shared" si="88"/>
        <v>0</v>
      </c>
      <c r="AR265" s="18" t="s">
        <v>171</v>
      </c>
      <c r="AT265" s="18" t="s">
        <v>167</v>
      </c>
      <c r="AU265" s="18" t="s">
        <v>82</v>
      </c>
      <c r="AY265" s="18" t="s">
        <v>165</v>
      </c>
      <c r="BE265" s="109">
        <f t="shared" si="89"/>
        <v>0</v>
      </c>
      <c r="BF265" s="109">
        <f t="shared" si="90"/>
        <v>0</v>
      </c>
      <c r="BG265" s="109">
        <f t="shared" si="91"/>
        <v>0</v>
      </c>
      <c r="BH265" s="109">
        <f t="shared" si="92"/>
        <v>0</v>
      </c>
      <c r="BI265" s="109">
        <f t="shared" si="93"/>
        <v>0</v>
      </c>
      <c r="BJ265" s="18" t="s">
        <v>144</v>
      </c>
      <c r="BK265" s="174">
        <f t="shared" si="94"/>
        <v>0</v>
      </c>
      <c r="BL265" s="18" t="s">
        <v>171</v>
      </c>
      <c r="BM265" s="18" t="s">
        <v>583</v>
      </c>
    </row>
    <row r="266" spans="2:65" s="1" customFormat="1" ht="16.5" customHeight="1">
      <c r="B266" s="34"/>
      <c r="C266" s="175" t="s">
        <v>584</v>
      </c>
      <c r="D266" s="175" t="s">
        <v>224</v>
      </c>
      <c r="E266" s="176" t="s">
        <v>585</v>
      </c>
      <c r="F266" s="255" t="s">
        <v>586</v>
      </c>
      <c r="G266" s="255"/>
      <c r="H266" s="255"/>
      <c r="I266" s="255"/>
      <c r="J266" s="177" t="s">
        <v>337</v>
      </c>
      <c r="K266" s="178">
        <v>4</v>
      </c>
      <c r="L266" s="256">
        <v>0</v>
      </c>
      <c r="M266" s="257"/>
      <c r="N266" s="258">
        <f t="shared" si="85"/>
        <v>0</v>
      </c>
      <c r="O266" s="254"/>
      <c r="P266" s="254"/>
      <c r="Q266" s="254"/>
      <c r="R266" s="36"/>
      <c r="T266" s="171" t="s">
        <v>20</v>
      </c>
      <c r="U266" s="43" t="s">
        <v>41</v>
      </c>
      <c r="V266" s="35"/>
      <c r="W266" s="172">
        <f t="shared" si="86"/>
        <v>0</v>
      </c>
      <c r="X266" s="172">
        <v>0</v>
      </c>
      <c r="Y266" s="172">
        <f t="shared" si="87"/>
        <v>0</v>
      </c>
      <c r="Z266" s="172">
        <v>0</v>
      </c>
      <c r="AA266" s="173">
        <f t="shared" si="88"/>
        <v>0</v>
      </c>
      <c r="AR266" s="18" t="s">
        <v>177</v>
      </c>
      <c r="AT266" s="18" t="s">
        <v>224</v>
      </c>
      <c r="AU266" s="18" t="s">
        <v>82</v>
      </c>
      <c r="AY266" s="18" t="s">
        <v>165</v>
      </c>
      <c r="BE266" s="109">
        <f t="shared" si="89"/>
        <v>0</v>
      </c>
      <c r="BF266" s="109">
        <f t="shared" si="90"/>
        <v>0</v>
      </c>
      <c r="BG266" s="109">
        <f t="shared" si="91"/>
        <v>0</v>
      </c>
      <c r="BH266" s="109">
        <f t="shared" si="92"/>
        <v>0</v>
      </c>
      <c r="BI266" s="109">
        <f t="shared" si="93"/>
        <v>0</v>
      </c>
      <c r="BJ266" s="18" t="s">
        <v>144</v>
      </c>
      <c r="BK266" s="174">
        <f t="shared" si="94"/>
        <v>0</v>
      </c>
      <c r="BL266" s="18" t="s">
        <v>171</v>
      </c>
      <c r="BM266" s="18" t="s">
        <v>587</v>
      </c>
    </row>
    <row r="267" spans="2:65" s="1" customFormat="1" ht="25.5" customHeight="1">
      <c r="B267" s="34"/>
      <c r="C267" s="175" t="s">
        <v>588</v>
      </c>
      <c r="D267" s="175" t="s">
        <v>224</v>
      </c>
      <c r="E267" s="176" t="s">
        <v>589</v>
      </c>
      <c r="F267" s="255" t="s">
        <v>590</v>
      </c>
      <c r="G267" s="255"/>
      <c r="H267" s="255"/>
      <c r="I267" s="255"/>
      <c r="J267" s="177" t="s">
        <v>337</v>
      </c>
      <c r="K267" s="178">
        <v>1</v>
      </c>
      <c r="L267" s="256">
        <v>0</v>
      </c>
      <c r="M267" s="257"/>
      <c r="N267" s="258">
        <f t="shared" si="85"/>
        <v>0</v>
      </c>
      <c r="O267" s="254"/>
      <c r="P267" s="254"/>
      <c r="Q267" s="254"/>
      <c r="R267" s="36"/>
      <c r="T267" s="171" t="s">
        <v>20</v>
      </c>
      <c r="U267" s="43" t="s">
        <v>41</v>
      </c>
      <c r="V267" s="35"/>
      <c r="W267" s="172">
        <f t="shared" si="86"/>
        <v>0</v>
      </c>
      <c r="X267" s="172">
        <v>0</v>
      </c>
      <c r="Y267" s="172">
        <f t="shared" si="87"/>
        <v>0</v>
      </c>
      <c r="Z267" s="172">
        <v>0</v>
      </c>
      <c r="AA267" s="173">
        <f t="shared" si="88"/>
        <v>0</v>
      </c>
      <c r="AR267" s="18" t="s">
        <v>177</v>
      </c>
      <c r="AT267" s="18" t="s">
        <v>224</v>
      </c>
      <c r="AU267" s="18" t="s">
        <v>82</v>
      </c>
      <c r="AY267" s="18" t="s">
        <v>165</v>
      </c>
      <c r="BE267" s="109">
        <f t="shared" si="89"/>
        <v>0</v>
      </c>
      <c r="BF267" s="109">
        <f t="shared" si="90"/>
        <v>0</v>
      </c>
      <c r="BG267" s="109">
        <f t="shared" si="91"/>
        <v>0</v>
      </c>
      <c r="BH267" s="109">
        <f t="shared" si="92"/>
        <v>0</v>
      </c>
      <c r="BI267" s="109">
        <f t="shared" si="93"/>
        <v>0</v>
      </c>
      <c r="BJ267" s="18" t="s">
        <v>144</v>
      </c>
      <c r="BK267" s="174">
        <f t="shared" si="94"/>
        <v>0</v>
      </c>
      <c r="BL267" s="18" t="s">
        <v>171</v>
      </c>
      <c r="BM267" s="18" t="s">
        <v>591</v>
      </c>
    </row>
    <row r="268" spans="2:65" s="1" customFormat="1" ht="16.5" customHeight="1">
      <c r="B268" s="34"/>
      <c r="C268" s="175" t="s">
        <v>592</v>
      </c>
      <c r="D268" s="175" t="s">
        <v>224</v>
      </c>
      <c r="E268" s="176" t="s">
        <v>593</v>
      </c>
      <c r="F268" s="255" t="s">
        <v>594</v>
      </c>
      <c r="G268" s="255"/>
      <c r="H268" s="255"/>
      <c r="I268" s="255"/>
      <c r="J268" s="177" t="s">
        <v>337</v>
      </c>
      <c r="K268" s="178">
        <v>1</v>
      </c>
      <c r="L268" s="256">
        <v>0</v>
      </c>
      <c r="M268" s="257"/>
      <c r="N268" s="258">
        <f t="shared" si="85"/>
        <v>0</v>
      </c>
      <c r="O268" s="254"/>
      <c r="P268" s="254"/>
      <c r="Q268" s="254"/>
      <c r="R268" s="36"/>
      <c r="T268" s="171" t="s">
        <v>20</v>
      </c>
      <c r="U268" s="43" t="s">
        <v>41</v>
      </c>
      <c r="V268" s="35"/>
      <c r="W268" s="172">
        <f t="shared" si="86"/>
        <v>0</v>
      </c>
      <c r="X268" s="172">
        <v>0</v>
      </c>
      <c r="Y268" s="172">
        <f t="shared" si="87"/>
        <v>0</v>
      </c>
      <c r="Z268" s="172">
        <v>0</v>
      </c>
      <c r="AA268" s="173">
        <f t="shared" si="88"/>
        <v>0</v>
      </c>
      <c r="AR268" s="18" t="s">
        <v>177</v>
      </c>
      <c r="AT268" s="18" t="s">
        <v>224</v>
      </c>
      <c r="AU268" s="18" t="s">
        <v>82</v>
      </c>
      <c r="AY268" s="18" t="s">
        <v>165</v>
      </c>
      <c r="BE268" s="109">
        <f t="shared" si="89"/>
        <v>0</v>
      </c>
      <c r="BF268" s="109">
        <f t="shared" si="90"/>
        <v>0</v>
      </c>
      <c r="BG268" s="109">
        <f t="shared" si="91"/>
        <v>0</v>
      </c>
      <c r="BH268" s="109">
        <f t="shared" si="92"/>
        <v>0</v>
      </c>
      <c r="BI268" s="109">
        <f t="shared" si="93"/>
        <v>0</v>
      </c>
      <c r="BJ268" s="18" t="s">
        <v>144</v>
      </c>
      <c r="BK268" s="174">
        <f t="shared" si="94"/>
        <v>0</v>
      </c>
      <c r="BL268" s="18" t="s">
        <v>171</v>
      </c>
      <c r="BM268" s="18" t="s">
        <v>595</v>
      </c>
    </row>
    <row r="269" spans="2:65" s="1" customFormat="1" ht="25.5" customHeight="1">
      <c r="B269" s="34"/>
      <c r="C269" s="166" t="s">
        <v>596</v>
      </c>
      <c r="D269" s="166" t="s">
        <v>167</v>
      </c>
      <c r="E269" s="167" t="s">
        <v>597</v>
      </c>
      <c r="F269" s="251" t="s">
        <v>598</v>
      </c>
      <c r="G269" s="251"/>
      <c r="H269" s="251"/>
      <c r="I269" s="251"/>
      <c r="J269" s="168" t="s">
        <v>337</v>
      </c>
      <c r="K269" s="169">
        <v>1</v>
      </c>
      <c r="L269" s="252">
        <v>0</v>
      </c>
      <c r="M269" s="253"/>
      <c r="N269" s="254">
        <f t="shared" si="85"/>
        <v>0</v>
      </c>
      <c r="O269" s="254"/>
      <c r="P269" s="254"/>
      <c r="Q269" s="254"/>
      <c r="R269" s="36"/>
      <c r="T269" s="171" t="s">
        <v>20</v>
      </c>
      <c r="U269" s="43" t="s">
        <v>41</v>
      </c>
      <c r="V269" s="35"/>
      <c r="W269" s="172">
        <f t="shared" si="86"/>
        <v>0</v>
      </c>
      <c r="X269" s="172">
        <v>0</v>
      </c>
      <c r="Y269" s="172">
        <f t="shared" si="87"/>
        <v>0</v>
      </c>
      <c r="Z269" s="172">
        <v>0</v>
      </c>
      <c r="AA269" s="173">
        <f t="shared" si="88"/>
        <v>0</v>
      </c>
      <c r="AR269" s="18" t="s">
        <v>171</v>
      </c>
      <c r="AT269" s="18" t="s">
        <v>167</v>
      </c>
      <c r="AU269" s="18" t="s">
        <v>82</v>
      </c>
      <c r="AY269" s="18" t="s">
        <v>165</v>
      </c>
      <c r="BE269" s="109">
        <f t="shared" si="89"/>
        <v>0</v>
      </c>
      <c r="BF269" s="109">
        <f t="shared" si="90"/>
        <v>0</v>
      </c>
      <c r="BG269" s="109">
        <f t="shared" si="91"/>
        <v>0</v>
      </c>
      <c r="BH269" s="109">
        <f t="shared" si="92"/>
        <v>0</v>
      </c>
      <c r="BI269" s="109">
        <f t="shared" si="93"/>
        <v>0</v>
      </c>
      <c r="BJ269" s="18" t="s">
        <v>144</v>
      </c>
      <c r="BK269" s="174">
        <f t="shared" si="94"/>
        <v>0</v>
      </c>
      <c r="BL269" s="18" t="s">
        <v>171</v>
      </c>
      <c r="BM269" s="18" t="s">
        <v>599</v>
      </c>
    </row>
    <row r="270" spans="2:65" s="1" customFormat="1" ht="16.5" customHeight="1">
      <c r="B270" s="34"/>
      <c r="C270" s="175" t="s">
        <v>600</v>
      </c>
      <c r="D270" s="175" t="s">
        <v>224</v>
      </c>
      <c r="E270" s="176" t="s">
        <v>601</v>
      </c>
      <c r="F270" s="255" t="s">
        <v>602</v>
      </c>
      <c r="G270" s="255"/>
      <c r="H270" s="255"/>
      <c r="I270" s="255"/>
      <c r="J270" s="177" t="s">
        <v>337</v>
      </c>
      <c r="K270" s="178">
        <v>1</v>
      </c>
      <c r="L270" s="256">
        <v>0</v>
      </c>
      <c r="M270" s="257"/>
      <c r="N270" s="258">
        <f t="shared" si="85"/>
        <v>0</v>
      </c>
      <c r="O270" s="254"/>
      <c r="P270" s="254"/>
      <c r="Q270" s="254"/>
      <c r="R270" s="36"/>
      <c r="T270" s="171" t="s">
        <v>20</v>
      </c>
      <c r="U270" s="43" t="s">
        <v>41</v>
      </c>
      <c r="V270" s="35"/>
      <c r="W270" s="172">
        <f t="shared" si="86"/>
        <v>0</v>
      </c>
      <c r="X270" s="172">
        <v>0</v>
      </c>
      <c r="Y270" s="172">
        <f t="shared" si="87"/>
        <v>0</v>
      </c>
      <c r="Z270" s="172">
        <v>0</v>
      </c>
      <c r="AA270" s="173">
        <f t="shared" si="88"/>
        <v>0</v>
      </c>
      <c r="AR270" s="18" t="s">
        <v>177</v>
      </c>
      <c r="AT270" s="18" t="s">
        <v>224</v>
      </c>
      <c r="AU270" s="18" t="s">
        <v>82</v>
      </c>
      <c r="AY270" s="18" t="s">
        <v>165</v>
      </c>
      <c r="BE270" s="109">
        <f t="shared" si="89"/>
        <v>0</v>
      </c>
      <c r="BF270" s="109">
        <f t="shared" si="90"/>
        <v>0</v>
      </c>
      <c r="BG270" s="109">
        <f t="shared" si="91"/>
        <v>0</v>
      </c>
      <c r="BH270" s="109">
        <f t="shared" si="92"/>
        <v>0</v>
      </c>
      <c r="BI270" s="109">
        <f t="shared" si="93"/>
        <v>0</v>
      </c>
      <c r="BJ270" s="18" t="s">
        <v>144</v>
      </c>
      <c r="BK270" s="174">
        <f t="shared" si="94"/>
        <v>0</v>
      </c>
      <c r="BL270" s="18" t="s">
        <v>171</v>
      </c>
      <c r="BM270" s="18" t="s">
        <v>603</v>
      </c>
    </row>
    <row r="271" spans="2:65" s="1" customFormat="1" ht="16.5" customHeight="1">
      <c r="B271" s="34"/>
      <c r="C271" s="166" t="s">
        <v>604</v>
      </c>
      <c r="D271" s="166" t="s">
        <v>167</v>
      </c>
      <c r="E271" s="167" t="s">
        <v>605</v>
      </c>
      <c r="F271" s="251" t="s">
        <v>606</v>
      </c>
      <c r="G271" s="251"/>
      <c r="H271" s="251"/>
      <c r="I271" s="251"/>
      <c r="J271" s="168" t="s">
        <v>337</v>
      </c>
      <c r="K271" s="169">
        <v>12</v>
      </c>
      <c r="L271" s="252">
        <v>0</v>
      </c>
      <c r="M271" s="253"/>
      <c r="N271" s="254">
        <f t="shared" si="85"/>
        <v>0</v>
      </c>
      <c r="O271" s="254"/>
      <c r="P271" s="254"/>
      <c r="Q271" s="254"/>
      <c r="R271" s="36"/>
      <c r="T271" s="171" t="s">
        <v>20</v>
      </c>
      <c r="U271" s="43" t="s">
        <v>41</v>
      </c>
      <c r="V271" s="35"/>
      <c r="W271" s="172">
        <f t="shared" si="86"/>
        <v>0</v>
      </c>
      <c r="X271" s="172">
        <v>0</v>
      </c>
      <c r="Y271" s="172">
        <f t="shared" si="87"/>
        <v>0</v>
      </c>
      <c r="Z271" s="172">
        <v>0</v>
      </c>
      <c r="AA271" s="173">
        <f t="shared" si="88"/>
        <v>0</v>
      </c>
      <c r="AR271" s="18" t="s">
        <v>171</v>
      </c>
      <c r="AT271" s="18" t="s">
        <v>167</v>
      </c>
      <c r="AU271" s="18" t="s">
        <v>82</v>
      </c>
      <c r="AY271" s="18" t="s">
        <v>165</v>
      </c>
      <c r="BE271" s="109">
        <f t="shared" si="89"/>
        <v>0</v>
      </c>
      <c r="BF271" s="109">
        <f t="shared" si="90"/>
        <v>0</v>
      </c>
      <c r="BG271" s="109">
        <f t="shared" si="91"/>
        <v>0</v>
      </c>
      <c r="BH271" s="109">
        <f t="shared" si="92"/>
        <v>0</v>
      </c>
      <c r="BI271" s="109">
        <f t="shared" si="93"/>
        <v>0</v>
      </c>
      <c r="BJ271" s="18" t="s">
        <v>144</v>
      </c>
      <c r="BK271" s="174">
        <f t="shared" si="94"/>
        <v>0</v>
      </c>
      <c r="BL271" s="18" t="s">
        <v>171</v>
      </c>
      <c r="BM271" s="18" t="s">
        <v>607</v>
      </c>
    </row>
    <row r="272" spans="2:65" s="1" customFormat="1" ht="16.5" customHeight="1">
      <c r="B272" s="34"/>
      <c r="C272" s="166" t="s">
        <v>608</v>
      </c>
      <c r="D272" s="166" t="s">
        <v>167</v>
      </c>
      <c r="E272" s="167" t="s">
        <v>609</v>
      </c>
      <c r="F272" s="251" t="s">
        <v>610</v>
      </c>
      <c r="G272" s="251"/>
      <c r="H272" s="251"/>
      <c r="I272" s="251"/>
      <c r="J272" s="168" t="s">
        <v>337</v>
      </c>
      <c r="K272" s="169">
        <v>5</v>
      </c>
      <c r="L272" s="252">
        <v>0</v>
      </c>
      <c r="M272" s="253"/>
      <c r="N272" s="254">
        <f t="shared" si="85"/>
        <v>0</v>
      </c>
      <c r="O272" s="254"/>
      <c r="P272" s="254"/>
      <c r="Q272" s="254"/>
      <c r="R272" s="36"/>
      <c r="T272" s="171" t="s">
        <v>20</v>
      </c>
      <c r="U272" s="43" t="s">
        <v>41</v>
      </c>
      <c r="V272" s="35"/>
      <c r="W272" s="172">
        <f t="shared" si="86"/>
        <v>0</v>
      </c>
      <c r="X272" s="172">
        <v>0</v>
      </c>
      <c r="Y272" s="172">
        <f t="shared" si="87"/>
        <v>0</v>
      </c>
      <c r="Z272" s="172">
        <v>0</v>
      </c>
      <c r="AA272" s="173">
        <f t="shared" si="88"/>
        <v>0</v>
      </c>
      <c r="AR272" s="18" t="s">
        <v>171</v>
      </c>
      <c r="AT272" s="18" t="s">
        <v>167</v>
      </c>
      <c r="AU272" s="18" t="s">
        <v>82</v>
      </c>
      <c r="AY272" s="18" t="s">
        <v>165</v>
      </c>
      <c r="BE272" s="109">
        <f t="shared" si="89"/>
        <v>0</v>
      </c>
      <c r="BF272" s="109">
        <f t="shared" si="90"/>
        <v>0</v>
      </c>
      <c r="BG272" s="109">
        <f t="shared" si="91"/>
        <v>0</v>
      </c>
      <c r="BH272" s="109">
        <f t="shared" si="92"/>
        <v>0</v>
      </c>
      <c r="BI272" s="109">
        <f t="shared" si="93"/>
        <v>0</v>
      </c>
      <c r="BJ272" s="18" t="s">
        <v>144</v>
      </c>
      <c r="BK272" s="174">
        <f t="shared" si="94"/>
        <v>0</v>
      </c>
      <c r="BL272" s="18" t="s">
        <v>171</v>
      </c>
      <c r="BM272" s="18" t="s">
        <v>611</v>
      </c>
    </row>
    <row r="273" spans="2:65" s="1" customFormat="1" ht="16.5" customHeight="1">
      <c r="B273" s="34"/>
      <c r="C273" s="175" t="s">
        <v>612</v>
      </c>
      <c r="D273" s="175" t="s">
        <v>224</v>
      </c>
      <c r="E273" s="176" t="s">
        <v>613</v>
      </c>
      <c r="F273" s="255" t="s">
        <v>614</v>
      </c>
      <c r="G273" s="255"/>
      <c r="H273" s="255"/>
      <c r="I273" s="255"/>
      <c r="J273" s="177" t="s">
        <v>337</v>
      </c>
      <c r="K273" s="178">
        <v>5</v>
      </c>
      <c r="L273" s="256">
        <v>0</v>
      </c>
      <c r="M273" s="257"/>
      <c r="N273" s="258">
        <f t="shared" si="85"/>
        <v>0</v>
      </c>
      <c r="O273" s="254"/>
      <c r="P273" s="254"/>
      <c r="Q273" s="254"/>
      <c r="R273" s="36"/>
      <c r="T273" s="171" t="s">
        <v>20</v>
      </c>
      <c r="U273" s="43" t="s">
        <v>41</v>
      </c>
      <c r="V273" s="35"/>
      <c r="W273" s="172">
        <f t="shared" si="86"/>
        <v>0</v>
      </c>
      <c r="X273" s="172">
        <v>0</v>
      </c>
      <c r="Y273" s="172">
        <f t="shared" si="87"/>
        <v>0</v>
      </c>
      <c r="Z273" s="172">
        <v>0</v>
      </c>
      <c r="AA273" s="173">
        <f t="shared" si="88"/>
        <v>0</v>
      </c>
      <c r="AR273" s="18" t="s">
        <v>177</v>
      </c>
      <c r="AT273" s="18" t="s">
        <v>224</v>
      </c>
      <c r="AU273" s="18" t="s">
        <v>82</v>
      </c>
      <c r="AY273" s="18" t="s">
        <v>165</v>
      </c>
      <c r="BE273" s="109">
        <f t="shared" si="89"/>
        <v>0</v>
      </c>
      <c r="BF273" s="109">
        <f t="shared" si="90"/>
        <v>0</v>
      </c>
      <c r="BG273" s="109">
        <f t="shared" si="91"/>
        <v>0</v>
      </c>
      <c r="BH273" s="109">
        <f t="shared" si="92"/>
        <v>0</v>
      </c>
      <c r="BI273" s="109">
        <f t="shared" si="93"/>
        <v>0</v>
      </c>
      <c r="BJ273" s="18" t="s">
        <v>144</v>
      </c>
      <c r="BK273" s="174">
        <f t="shared" si="94"/>
        <v>0</v>
      </c>
      <c r="BL273" s="18" t="s">
        <v>171</v>
      </c>
      <c r="BM273" s="18" t="s">
        <v>615</v>
      </c>
    </row>
    <row r="274" spans="2:65" s="1" customFormat="1" ht="25.5" customHeight="1">
      <c r="B274" s="34"/>
      <c r="C274" s="166" t="s">
        <v>616</v>
      </c>
      <c r="D274" s="166" t="s">
        <v>167</v>
      </c>
      <c r="E274" s="167" t="s">
        <v>617</v>
      </c>
      <c r="F274" s="251" t="s">
        <v>618</v>
      </c>
      <c r="G274" s="251"/>
      <c r="H274" s="251"/>
      <c r="I274" s="251"/>
      <c r="J274" s="168" t="s">
        <v>188</v>
      </c>
      <c r="K274" s="169">
        <v>0.929</v>
      </c>
      <c r="L274" s="252">
        <v>0</v>
      </c>
      <c r="M274" s="253"/>
      <c r="N274" s="254">
        <f t="shared" si="85"/>
        <v>0</v>
      </c>
      <c r="O274" s="254"/>
      <c r="P274" s="254"/>
      <c r="Q274" s="254"/>
      <c r="R274" s="36"/>
      <c r="T274" s="171" t="s">
        <v>20</v>
      </c>
      <c r="U274" s="43" t="s">
        <v>41</v>
      </c>
      <c r="V274" s="35"/>
      <c r="W274" s="172">
        <f t="shared" si="86"/>
        <v>0</v>
      </c>
      <c r="X274" s="172">
        <v>0</v>
      </c>
      <c r="Y274" s="172">
        <f t="shared" si="87"/>
        <v>0</v>
      </c>
      <c r="Z274" s="172">
        <v>0</v>
      </c>
      <c r="AA274" s="173">
        <f t="shared" si="88"/>
        <v>0</v>
      </c>
      <c r="AR274" s="18" t="s">
        <v>171</v>
      </c>
      <c r="AT274" s="18" t="s">
        <v>167</v>
      </c>
      <c r="AU274" s="18" t="s">
        <v>82</v>
      </c>
      <c r="AY274" s="18" t="s">
        <v>165</v>
      </c>
      <c r="BE274" s="109">
        <f t="shared" si="89"/>
        <v>0</v>
      </c>
      <c r="BF274" s="109">
        <f t="shared" si="90"/>
        <v>0</v>
      </c>
      <c r="BG274" s="109">
        <f t="shared" si="91"/>
        <v>0</v>
      </c>
      <c r="BH274" s="109">
        <f t="shared" si="92"/>
        <v>0</v>
      </c>
      <c r="BI274" s="109">
        <f t="shared" si="93"/>
        <v>0</v>
      </c>
      <c r="BJ274" s="18" t="s">
        <v>144</v>
      </c>
      <c r="BK274" s="174">
        <f t="shared" si="94"/>
        <v>0</v>
      </c>
      <c r="BL274" s="18" t="s">
        <v>171</v>
      </c>
      <c r="BM274" s="18" t="s">
        <v>619</v>
      </c>
    </row>
    <row r="275" spans="2:63" s="9" customFormat="1" ht="36.75" customHeight="1">
      <c r="B275" s="155"/>
      <c r="C275" s="156"/>
      <c r="D275" s="157" t="s">
        <v>132</v>
      </c>
      <c r="E275" s="157"/>
      <c r="F275" s="157"/>
      <c r="G275" s="157"/>
      <c r="H275" s="157"/>
      <c r="I275" s="157"/>
      <c r="J275" s="157"/>
      <c r="K275" s="157"/>
      <c r="L275" s="157"/>
      <c r="M275" s="157"/>
      <c r="N275" s="267">
        <f>BK275</f>
        <v>0</v>
      </c>
      <c r="O275" s="268"/>
      <c r="P275" s="268"/>
      <c r="Q275" s="268"/>
      <c r="R275" s="158"/>
      <c r="T275" s="159"/>
      <c r="U275" s="156"/>
      <c r="V275" s="156"/>
      <c r="W275" s="160">
        <f>SUM(W276:W285)</f>
        <v>0</v>
      </c>
      <c r="X275" s="156"/>
      <c r="Y275" s="160">
        <f>SUM(Y276:Y285)</f>
        <v>0</v>
      </c>
      <c r="Z275" s="156"/>
      <c r="AA275" s="161">
        <f>SUM(AA276:AA285)</f>
        <v>0</v>
      </c>
      <c r="AR275" s="162" t="s">
        <v>82</v>
      </c>
      <c r="AT275" s="163" t="s">
        <v>73</v>
      </c>
      <c r="AU275" s="163" t="s">
        <v>74</v>
      </c>
      <c r="AY275" s="162" t="s">
        <v>165</v>
      </c>
      <c r="BK275" s="164">
        <f>SUM(BK276:BK285)</f>
        <v>0</v>
      </c>
    </row>
    <row r="276" spans="2:65" s="1" customFormat="1" ht="25.5" customHeight="1">
      <c r="B276" s="34"/>
      <c r="C276" s="166" t="s">
        <v>620</v>
      </c>
      <c r="D276" s="166" t="s">
        <v>167</v>
      </c>
      <c r="E276" s="167" t="s">
        <v>621</v>
      </c>
      <c r="F276" s="251" t="s">
        <v>622</v>
      </c>
      <c r="G276" s="251"/>
      <c r="H276" s="251"/>
      <c r="I276" s="251"/>
      <c r="J276" s="168" t="s">
        <v>337</v>
      </c>
      <c r="K276" s="169">
        <v>6</v>
      </c>
      <c r="L276" s="252">
        <v>0</v>
      </c>
      <c r="M276" s="253"/>
      <c r="N276" s="254">
        <f aca="true" t="shared" si="95" ref="N276:N285">ROUND(L276*K276,3)</f>
        <v>0</v>
      </c>
      <c r="O276" s="254"/>
      <c r="P276" s="254"/>
      <c r="Q276" s="254"/>
      <c r="R276" s="36"/>
      <c r="T276" s="171" t="s">
        <v>20</v>
      </c>
      <c r="U276" s="43" t="s">
        <v>41</v>
      </c>
      <c r="V276" s="35"/>
      <c r="W276" s="172">
        <f aca="true" t="shared" si="96" ref="W276:W285">V276*K276</f>
        <v>0</v>
      </c>
      <c r="X276" s="172">
        <v>0</v>
      </c>
      <c r="Y276" s="172">
        <f aca="true" t="shared" si="97" ref="Y276:Y285">X276*K276</f>
        <v>0</v>
      </c>
      <c r="Z276" s="172">
        <v>0</v>
      </c>
      <c r="AA276" s="173">
        <f aca="true" t="shared" si="98" ref="AA276:AA285">Z276*K276</f>
        <v>0</v>
      </c>
      <c r="AR276" s="18" t="s">
        <v>171</v>
      </c>
      <c r="AT276" s="18" t="s">
        <v>167</v>
      </c>
      <c r="AU276" s="18" t="s">
        <v>82</v>
      </c>
      <c r="AY276" s="18" t="s">
        <v>165</v>
      </c>
      <c r="BE276" s="109">
        <f aca="true" t="shared" si="99" ref="BE276:BE285">IF(U276="základná",N276,0)</f>
        <v>0</v>
      </c>
      <c r="BF276" s="109">
        <f aca="true" t="shared" si="100" ref="BF276:BF285">IF(U276="znížená",N276,0)</f>
        <v>0</v>
      </c>
      <c r="BG276" s="109">
        <f aca="true" t="shared" si="101" ref="BG276:BG285">IF(U276="zákl. prenesená",N276,0)</f>
        <v>0</v>
      </c>
      <c r="BH276" s="109">
        <f aca="true" t="shared" si="102" ref="BH276:BH285">IF(U276="zníž. prenesená",N276,0)</f>
        <v>0</v>
      </c>
      <c r="BI276" s="109">
        <f aca="true" t="shared" si="103" ref="BI276:BI285">IF(U276="nulová",N276,0)</f>
        <v>0</v>
      </c>
      <c r="BJ276" s="18" t="s">
        <v>144</v>
      </c>
      <c r="BK276" s="174">
        <f aca="true" t="shared" si="104" ref="BK276:BK285">ROUND(L276*K276,3)</f>
        <v>0</v>
      </c>
      <c r="BL276" s="18" t="s">
        <v>171</v>
      </c>
      <c r="BM276" s="18" t="s">
        <v>623</v>
      </c>
    </row>
    <row r="277" spans="2:65" s="1" customFormat="1" ht="25.5" customHeight="1">
      <c r="B277" s="34"/>
      <c r="C277" s="166" t="s">
        <v>624</v>
      </c>
      <c r="D277" s="166" t="s">
        <v>167</v>
      </c>
      <c r="E277" s="167" t="s">
        <v>625</v>
      </c>
      <c r="F277" s="251" t="s">
        <v>626</v>
      </c>
      <c r="G277" s="251"/>
      <c r="H277" s="251"/>
      <c r="I277" s="251"/>
      <c r="J277" s="168" t="s">
        <v>337</v>
      </c>
      <c r="K277" s="169">
        <v>1</v>
      </c>
      <c r="L277" s="252">
        <v>0</v>
      </c>
      <c r="M277" s="253"/>
      <c r="N277" s="254">
        <f t="shared" si="95"/>
        <v>0</v>
      </c>
      <c r="O277" s="254"/>
      <c r="P277" s="254"/>
      <c r="Q277" s="254"/>
      <c r="R277" s="36"/>
      <c r="T277" s="171" t="s">
        <v>20</v>
      </c>
      <c r="U277" s="43" t="s">
        <v>41</v>
      </c>
      <c r="V277" s="35"/>
      <c r="W277" s="172">
        <f t="shared" si="96"/>
        <v>0</v>
      </c>
      <c r="X277" s="172">
        <v>0</v>
      </c>
      <c r="Y277" s="172">
        <f t="shared" si="97"/>
        <v>0</v>
      </c>
      <c r="Z277" s="172">
        <v>0</v>
      </c>
      <c r="AA277" s="173">
        <f t="shared" si="98"/>
        <v>0</v>
      </c>
      <c r="AR277" s="18" t="s">
        <v>171</v>
      </c>
      <c r="AT277" s="18" t="s">
        <v>167</v>
      </c>
      <c r="AU277" s="18" t="s">
        <v>82</v>
      </c>
      <c r="AY277" s="18" t="s">
        <v>165</v>
      </c>
      <c r="BE277" s="109">
        <f t="shared" si="99"/>
        <v>0</v>
      </c>
      <c r="BF277" s="109">
        <f t="shared" si="100"/>
        <v>0</v>
      </c>
      <c r="BG277" s="109">
        <f t="shared" si="101"/>
        <v>0</v>
      </c>
      <c r="BH277" s="109">
        <f t="shared" si="102"/>
        <v>0</v>
      </c>
      <c r="BI277" s="109">
        <f t="shared" si="103"/>
        <v>0</v>
      </c>
      <c r="BJ277" s="18" t="s">
        <v>144</v>
      </c>
      <c r="BK277" s="174">
        <f t="shared" si="104"/>
        <v>0</v>
      </c>
      <c r="BL277" s="18" t="s">
        <v>171</v>
      </c>
      <c r="BM277" s="18" t="s">
        <v>627</v>
      </c>
    </row>
    <row r="278" spans="2:65" s="1" customFormat="1" ht="25.5" customHeight="1">
      <c r="B278" s="34"/>
      <c r="C278" s="166" t="s">
        <v>628</v>
      </c>
      <c r="D278" s="166" t="s">
        <v>167</v>
      </c>
      <c r="E278" s="167" t="s">
        <v>629</v>
      </c>
      <c r="F278" s="251" t="s">
        <v>630</v>
      </c>
      <c r="G278" s="251"/>
      <c r="H278" s="251"/>
      <c r="I278" s="251"/>
      <c r="J278" s="168" t="s">
        <v>337</v>
      </c>
      <c r="K278" s="169">
        <v>5</v>
      </c>
      <c r="L278" s="252">
        <v>0</v>
      </c>
      <c r="M278" s="253"/>
      <c r="N278" s="254">
        <f t="shared" si="95"/>
        <v>0</v>
      </c>
      <c r="O278" s="254"/>
      <c r="P278" s="254"/>
      <c r="Q278" s="254"/>
      <c r="R278" s="36"/>
      <c r="T278" s="171" t="s">
        <v>20</v>
      </c>
      <c r="U278" s="43" t="s">
        <v>41</v>
      </c>
      <c r="V278" s="35"/>
      <c r="W278" s="172">
        <f t="shared" si="96"/>
        <v>0</v>
      </c>
      <c r="X278" s="172">
        <v>0</v>
      </c>
      <c r="Y278" s="172">
        <f t="shared" si="97"/>
        <v>0</v>
      </c>
      <c r="Z278" s="172">
        <v>0</v>
      </c>
      <c r="AA278" s="173">
        <f t="shared" si="98"/>
        <v>0</v>
      </c>
      <c r="AR278" s="18" t="s">
        <v>171</v>
      </c>
      <c r="AT278" s="18" t="s">
        <v>167</v>
      </c>
      <c r="AU278" s="18" t="s">
        <v>82</v>
      </c>
      <c r="AY278" s="18" t="s">
        <v>165</v>
      </c>
      <c r="BE278" s="109">
        <f t="shared" si="99"/>
        <v>0</v>
      </c>
      <c r="BF278" s="109">
        <f t="shared" si="100"/>
        <v>0</v>
      </c>
      <c r="BG278" s="109">
        <f t="shared" si="101"/>
        <v>0</v>
      </c>
      <c r="BH278" s="109">
        <f t="shared" si="102"/>
        <v>0</v>
      </c>
      <c r="BI278" s="109">
        <f t="shared" si="103"/>
        <v>0</v>
      </c>
      <c r="BJ278" s="18" t="s">
        <v>144</v>
      </c>
      <c r="BK278" s="174">
        <f t="shared" si="104"/>
        <v>0</v>
      </c>
      <c r="BL278" s="18" t="s">
        <v>171</v>
      </c>
      <c r="BM278" s="18" t="s">
        <v>631</v>
      </c>
    </row>
    <row r="279" spans="2:65" s="1" customFormat="1" ht="25.5" customHeight="1">
      <c r="B279" s="34"/>
      <c r="C279" s="166" t="s">
        <v>632</v>
      </c>
      <c r="D279" s="166" t="s">
        <v>167</v>
      </c>
      <c r="E279" s="167" t="s">
        <v>633</v>
      </c>
      <c r="F279" s="251" t="s">
        <v>634</v>
      </c>
      <c r="G279" s="251"/>
      <c r="H279" s="251"/>
      <c r="I279" s="251"/>
      <c r="J279" s="168" t="s">
        <v>337</v>
      </c>
      <c r="K279" s="169">
        <v>2</v>
      </c>
      <c r="L279" s="252">
        <v>0</v>
      </c>
      <c r="M279" s="253"/>
      <c r="N279" s="254">
        <f t="shared" si="95"/>
        <v>0</v>
      </c>
      <c r="O279" s="254"/>
      <c r="P279" s="254"/>
      <c r="Q279" s="254"/>
      <c r="R279" s="36"/>
      <c r="T279" s="171" t="s">
        <v>20</v>
      </c>
      <c r="U279" s="43" t="s">
        <v>41</v>
      </c>
      <c r="V279" s="35"/>
      <c r="W279" s="172">
        <f t="shared" si="96"/>
        <v>0</v>
      </c>
      <c r="X279" s="172">
        <v>0</v>
      </c>
      <c r="Y279" s="172">
        <f t="shared" si="97"/>
        <v>0</v>
      </c>
      <c r="Z279" s="172">
        <v>0</v>
      </c>
      <c r="AA279" s="173">
        <f t="shared" si="98"/>
        <v>0</v>
      </c>
      <c r="AR279" s="18" t="s">
        <v>171</v>
      </c>
      <c r="AT279" s="18" t="s">
        <v>167</v>
      </c>
      <c r="AU279" s="18" t="s">
        <v>82</v>
      </c>
      <c r="AY279" s="18" t="s">
        <v>165</v>
      </c>
      <c r="BE279" s="109">
        <f t="shared" si="99"/>
        <v>0</v>
      </c>
      <c r="BF279" s="109">
        <f t="shared" si="100"/>
        <v>0</v>
      </c>
      <c r="BG279" s="109">
        <f t="shared" si="101"/>
        <v>0</v>
      </c>
      <c r="BH279" s="109">
        <f t="shared" si="102"/>
        <v>0</v>
      </c>
      <c r="BI279" s="109">
        <f t="shared" si="103"/>
        <v>0</v>
      </c>
      <c r="BJ279" s="18" t="s">
        <v>144</v>
      </c>
      <c r="BK279" s="174">
        <f t="shared" si="104"/>
        <v>0</v>
      </c>
      <c r="BL279" s="18" t="s">
        <v>171</v>
      </c>
      <c r="BM279" s="18" t="s">
        <v>635</v>
      </c>
    </row>
    <row r="280" spans="2:65" s="1" customFormat="1" ht="16.5" customHeight="1">
      <c r="B280" s="34"/>
      <c r="C280" s="175" t="s">
        <v>636</v>
      </c>
      <c r="D280" s="175" t="s">
        <v>224</v>
      </c>
      <c r="E280" s="176" t="s">
        <v>637</v>
      </c>
      <c r="F280" s="255" t="s">
        <v>638</v>
      </c>
      <c r="G280" s="255"/>
      <c r="H280" s="255"/>
      <c r="I280" s="255"/>
      <c r="J280" s="177" t="s">
        <v>337</v>
      </c>
      <c r="K280" s="178">
        <v>6</v>
      </c>
      <c r="L280" s="256">
        <v>0</v>
      </c>
      <c r="M280" s="257"/>
      <c r="N280" s="258">
        <f t="shared" si="95"/>
        <v>0</v>
      </c>
      <c r="O280" s="254"/>
      <c r="P280" s="254"/>
      <c r="Q280" s="254"/>
      <c r="R280" s="36"/>
      <c r="T280" s="171" t="s">
        <v>20</v>
      </c>
      <c r="U280" s="43" t="s">
        <v>41</v>
      </c>
      <c r="V280" s="35"/>
      <c r="W280" s="172">
        <f t="shared" si="96"/>
        <v>0</v>
      </c>
      <c r="X280" s="172">
        <v>0</v>
      </c>
      <c r="Y280" s="172">
        <f t="shared" si="97"/>
        <v>0</v>
      </c>
      <c r="Z280" s="172">
        <v>0</v>
      </c>
      <c r="AA280" s="173">
        <f t="shared" si="98"/>
        <v>0</v>
      </c>
      <c r="AR280" s="18" t="s">
        <v>177</v>
      </c>
      <c r="AT280" s="18" t="s">
        <v>224</v>
      </c>
      <c r="AU280" s="18" t="s">
        <v>82</v>
      </c>
      <c r="AY280" s="18" t="s">
        <v>165</v>
      </c>
      <c r="BE280" s="109">
        <f t="shared" si="99"/>
        <v>0</v>
      </c>
      <c r="BF280" s="109">
        <f t="shared" si="100"/>
        <v>0</v>
      </c>
      <c r="BG280" s="109">
        <f t="shared" si="101"/>
        <v>0</v>
      </c>
      <c r="BH280" s="109">
        <f t="shared" si="102"/>
        <v>0</v>
      </c>
      <c r="BI280" s="109">
        <f t="shared" si="103"/>
        <v>0</v>
      </c>
      <c r="BJ280" s="18" t="s">
        <v>144</v>
      </c>
      <c r="BK280" s="174">
        <f t="shared" si="104"/>
        <v>0</v>
      </c>
      <c r="BL280" s="18" t="s">
        <v>171</v>
      </c>
      <c r="BM280" s="18" t="s">
        <v>639</v>
      </c>
    </row>
    <row r="281" spans="2:65" s="1" customFormat="1" ht="16.5" customHeight="1">
      <c r="B281" s="34"/>
      <c r="C281" s="175" t="s">
        <v>640</v>
      </c>
      <c r="D281" s="175" t="s">
        <v>224</v>
      </c>
      <c r="E281" s="176" t="s">
        <v>641</v>
      </c>
      <c r="F281" s="255" t="s">
        <v>642</v>
      </c>
      <c r="G281" s="255"/>
      <c r="H281" s="255"/>
      <c r="I281" s="255"/>
      <c r="J281" s="177" t="s">
        <v>337</v>
      </c>
      <c r="K281" s="178">
        <v>1</v>
      </c>
      <c r="L281" s="256">
        <v>0</v>
      </c>
      <c r="M281" s="257"/>
      <c r="N281" s="258">
        <f t="shared" si="95"/>
        <v>0</v>
      </c>
      <c r="O281" s="254"/>
      <c r="P281" s="254"/>
      <c r="Q281" s="254"/>
      <c r="R281" s="36"/>
      <c r="T281" s="171" t="s">
        <v>20</v>
      </c>
      <c r="U281" s="43" t="s">
        <v>41</v>
      </c>
      <c r="V281" s="35"/>
      <c r="W281" s="172">
        <f t="shared" si="96"/>
        <v>0</v>
      </c>
      <c r="X281" s="172">
        <v>0</v>
      </c>
      <c r="Y281" s="172">
        <f t="shared" si="97"/>
        <v>0</v>
      </c>
      <c r="Z281" s="172">
        <v>0</v>
      </c>
      <c r="AA281" s="173">
        <f t="shared" si="98"/>
        <v>0</v>
      </c>
      <c r="AR281" s="18" t="s">
        <v>177</v>
      </c>
      <c r="AT281" s="18" t="s">
        <v>224</v>
      </c>
      <c r="AU281" s="18" t="s">
        <v>82</v>
      </c>
      <c r="AY281" s="18" t="s">
        <v>165</v>
      </c>
      <c r="BE281" s="109">
        <f t="shared" si="99"/>
        <v>0</v>
      </c>
      <c r="BF281" s="109">
        <f t="shared" si="100"/>
        <v>0</v>
      </c>
      <c r="BG281" s="109">
        <f t="shared" si="101"/>
        <v>0</v>
      </c>
      <c r="BH281" s="109">
        <f t="shared" si="102"/>
        <v>0</v>
      </c>
      <c r="BI281" s="109">
        <f t="shared" si="103"/>
        <v>0</v>
      </c>
      <c r="BJ281" s="18" t="s">
        <v>144</v>
      </c>
      <c r="BK281" s="174">
        <f t="shared" si="104"/>
        <v>0</v>
      </c>
      <c r="BL281" s="18" t="s">
        <v>171</v>
      </c>
      <c r="BM281" s="18" t="s">
        <v>643</v>
      </c>
    </row>
    <row r="282" spans="2:65" s="1" customFormat="1" ht="16.5" customHeight="1">
      <c r="B282" s="34"/>
      <c r="C282" s="175" t="s">
        <v>644</v>
      </c>
      <c r="D282" s="175" t="s">
        <v>224</v>
      </c>
      <c r="E282" s="176" t="s">
        <v>645</v>
      </c>
      <c r="F282" s="255" t="s">
        <v>646</v>
      </c>
      <c r="G282" s="255"/>
      <c r="H282" s="255"/>
      <c r="I282" s="255"/>
      <c r="J282" s="177" t="s">
        <v>337</v>
      </c>
      <c r="K282" s="178">
        <v>4</v>
      </c>
      <c r="L282" s="256">
        <v>0</v>
      </c>
      <c r="M282" s="257"/>
      <c r="N282" s="258">
        <f t="shared" si="95"/>
        <v>0</v>
      </c>
      <c r="O282" s="254"/>
      <c r="P282" s="254"/>
      <c r="Q282" s="254"/>
      <c r="R282" s="36"/>
      <c r="T282" s="171" t="s">
        <v>20</v>
      </c>
      <c r="U282" s="43" t="s">
        <v>41</v>
      </c>
      <c r="V282" s="35"/>
      <c r="W282" s="172">
        <f t="shared" si="96"/>
        <v>0</v>
      </c>
      <c r="X282" s="172">
        <v>0</v>
      </c>
      <c r="Y282" s="172">
        <f t="shared" si="97"/>
        <v>0</v>
      </c>
      <c r="Z282" s="172">
        <v>0</v>
      </c>
      <c r="AA282" s="173">
        <f t="shared" si="98"/>
        <v>0</v>
      </c>
      <c r="AR282" s="18" t="s">
        <v>177</v>
      </c>
      <c r="AT282" s="18" t="s">
        <v>224</v>
      </c>
      <c r="AU282" s="18" t="s">
        <v>82</v>
      </c>
      <c r="AY282" s="18" t="s">
        <v>165</v>
      </c>
      <c r="BE282" s="109">
        <f t="shared" si="99"/>
        <v>0</v>
      </c>
      <c r="BF282" s="109">
        <f t="shared" si="100"/>
        <v>0</v>
      </c>
      <c r="BG282" s="109">
        <f t="shared" si="101"/>
        <v>0</v>
      </c>
      <c r="BH282" s="109">
        <f t="shared" si="102"/>
        <v>0</v>
      </c>
      <c r="BI282" s="109">
        <f t="shared" si="103"/>
        <v>0</v>
      </c>
      <c r="BJ282" s="18" t="s">
        <v>144</v>
      </c>
      <c r="BK282" s="174">
        <f t="shared" si="104"/>
        <v>0</v>
      </c>
      <c r="BL282" s="18" t="s">
        <v>171</v>
      </c>
      <c r="BM282" s="18" t="s">
        <v>647</v>
      </c>
    </row>
    <row r="283" spans="2:65" s="1" customFormat="1" ht="16.5" customHeight="1">
      <c r="B283" s="34"/>
      <c r="C283" s="175" t="s">
        <v>367</v>
      </c>
      <c r="D283" s="175" t="s">
        <v>224</v>
      </c>
      <c r="E283" s="176" t="s">
        <v>648</v>
      </c>
      <c r="F283" s="255" t="s">
        <v>649</v>
      </c>
      <c r="G283" s="255"/>
      <c r="H283" s="255"/>
      <c r="I283" s="255"/>
      <c r="J283" s="177" t="s">
        <v>337</v>
      </c>
      <c r="K283" s="178">
        <v>2</v>
      </c>
      <c r="L283" s="256">
        <v>0</v>
      </c>
      <c r="M283" s="257"/>
      <c r="N283" s="258">
        <f t="shared" si="95"/>
        <v>0</v>
      </c>
      <c r="O283" s="254"/>
      <c r="P283" s="254"/>
      <c r="Q283" s="254"/>
      <c r="R283" s="36"/>
      <c r="T283" s="171" t="s">
        <v>20</v>
      </c>
      <c r="U283" s="43" t="s">
        <v>41</v>
      </c>
      <c r="V283" s="35"/>
      <c r="W283" s="172">
        <f t="shared" si="96"/>
        <v>0</v>
      </c>
      <c r="X283" s="172">
        <v>0</v>
      </c>
      <c r="Y283" s="172">
        <f t="shared" si="97"/>
        <v>0</v>
      </c>
      <c r="Z283" s="172">
        <v>0</v>
      </c>
      <c r="AA283" s="173">
        <f t="shared" si="98"/>
        <v>0</v>
      </c>
      <c r="AR283" s="18" t="s">
        <v>177</v>
      </c>
      <c r="AT283" s="18" t="s">
        <v>224</v>
      </c>
      <c r="AU283" s="18" t="s">
        <v>82</v>
      </c>
      <c r="AY283" s="18" t="s">
        <v>165</v>
      </c>
      <c r="BE283" s="109">
        <f t="shared" si="99"/>
        <v>0</v>
      </c>
      <c r="BF283" s="109">
        <f t="shared" si="100"/>
        <v>0</v>
      </c>
      <c r="BG283" s="109">
        <f t="shared" si="101"/>
        <v>0</v>
      </c>
      <c r="BH283" s="109">
        <f t="shared" si="102"/>
        <v>0</v>
      </c>
      <c r="BI283" s="109">
        <f t="shared" si="103"/>
        <v>0</v>
      </c>
      <c r="BJ283" s="18" t="s">
        <v>144</v>
      </c>
      <c r="BK283" s="174">
        <f t="shared" si="104"/>
        <v>0</v>
      </c>
      <c r="BL283" s="18" t="s">
        <v>171</v>
      </c>
      <c r="BM283" s="18" t="s">
        <v>650</v>
      </c>
    </row>
    <row r="284" spans="2:65" s="1" customFormat="1" ht="16.5" customHeight="1">
      <c r="B284" s="34"/>
      <c r="C284" s="175" t="s">
        <v>651</v>
      </c>
      <c r="D284" s="175" t="s">
        <v>224</v>
      </c>
      <c r="E284" s="176" t="s">
        <v>652</v>
      </c>
      <c r="F284" s="255" t="s">
        <v>653</v>
      </c>
      <c r="G284" s="255"/>
      <c r="H284" s="255"/>
      <c r="I284" s="255"/>
      <c r="J284" s="177" t="s">
        <v>337</v>
      </c>
      <c r="K284" s="178">
        <v>1</v>
      </c>
      <c r="L284" s="256">
        <v>0</v>
      </c>
      <c r="M284" s="257"/>
      <c r="N284" s="258">
        <f t="shared" si="95"/>
        <v>0</v>
      </c>
      <c r="O284" s="254"/>
      <c r="P284" s="254"/>
      <c r="Q284" s="254"/>
      <c r="R284" s="36"/>
      <c r="T284" s="171" t="s">
        <v>20</v>
      </c>
      <c r="U284" s="43" t="s">
        <v>41</v>
      </c>
      <c r="V284" s="35"/>
      <c r="W284" s="172">
        <f t="shared" si="96"/>
        <v>0</v>
      </c>
      <c r="X284" s="172">
        <v>0</v>
      </c>
      <c r="Y284" s="172">
        <f t="shared" si="97"/>
        <v>0</v>
      </c>
      <c r="Z284" s="172">
        <v>0</v>
      </c>
      <c r="AA284" s="173">
        <f t="shared" si="98"/>
        <v>0</v>
      </c>
      <c r="AR284" s="18" t="s">
        <v>177</v>
      </c>
      <c r="AT284" s="18" t="s">
        <v>224</v>
      </c>
      <c r="AU284" s="18" t="s">
        <v>82</v>
      </c>
      <c r="AY284" s="18" t="s">
        <v>165</v>
      </c>
      <c r="BE284" s="109">
        <f t="shared" si="99"/>
        <v>0</v>
      </c>
      <c r="BF284" s="109">
        <f t="shared" si="100"/>
        <v>0</v>
      </c>
      <c r="BG284" s="109">
        <f t="shared" si="101"/>
        <v>0</v>
      </c>
      <c r="BH284" s="109">
        <f t="shared" si="102"/>
        <v>0</v>
      </c>
      <c r="BI284" s="109">
        <f t="shared" si="103"/>
        <v>0</v>
      </c>
      <c r="BJ284" s="18" t="s">
        <v>144</v>
      </c>
      <c r="BK284" s="174">
        <f t="shared" si="104"/>
        <v>0</v>
      </c>
      <c r="BL284" s="18" t="s">
        <v>171</v>
      </c>
      <c r="BM284" s="18" t="s">
        <v>654</v>
      </c>
    </row>
    <row r="285" spans="2:65" s="1" customFormat="1" ht="25.5" customHeight="1">
      <c r="B285" s="34"/>
      <c r="C285" s="166" t="s">
        <v>370</v>
      </c>
      <c r="D285" s="166" t="s">
        <v>167</v>
      </c>
      <c r="E285" s="167" t="s">
        <v>655</v>
      </c>
      <c r="F285" s="251" t="s">
        <v>656</v>
      </c>
      <c r="G285" s="251"/>
      <c r="H285" s="251"/>
      <c r="I285" s="251"/>
      <c r="J285" s="168" t="s">
        <v>188</v>
      </c>
      <c r="K285" s="169">
        <v>0.321</v>
      </c>
      <c r="L285" s="252">
        <v>0</v>
      </c>
      <c r="M285" s="253"/>
      <c r="N285" s="254">
        <f t="shared" si="95"/>
        <v>0</v>
      </c>
      <c r="O285" s="254"/>
      <c r="P285" s="254"/>
      <c r="Q285" s="254"/>
      <c r="R285" s="36"/>
      <c r="T285" s="171" t="s">
        <v>20</v>
      </c>
      <c r="U285" s="43" t="s">
        <v>41</v>
      </c>
      <c r="V285" s="35"/>
      <c r="W285" s="172">
        <f t="shared" si="96"/>
        <v>0</v>
      </c>
      <c r="X285" s="172">
        <v>0</v>
      </c>
      <c r="Y285" s="172">
        <f t="shared" si="97"/>
        <v>0</v>
      </c>
      <c r="Z285" s="172">
        <v>0</v>
      </c>
      <c r="AA285" s="173">
        <f t="shared" si="98"/>
        <v>0</v>
      </c>
      <c r="AR285" s="18" t="s">
        <v>171</v>
      </c>
      <c r="AT285" s="18" t="s">
        <v>167</v>
      </c>
      <c r="AU285" s="18" t="s">
        <v>82</v>
      </c>
      <c r="AY285" s="18" t="s">
        <v>165</v>
      </c>
      <c r="BE285" s="109">
        <f t="shared" si="99"/>
        <v>0</v>
      </c>
      <c r="BF285" s="109">
        <f t="shared" si="100"/>
        <v>0</v>
      </c>
      <c r="BG285" s="109">
        <f t="shared" si="101"/>
        <v>0</v>
      </c>
      <c r="BH285" s="109">
        <f t="shared" si="102"/>
        <v>0</v>
      </c>
      <c r="BI285" s="109">
        <f t="shared" si="103"/>
        <v>0</v>
      </c>
      <c r="BJ285" s="18" t="s">
        <v>144</v>
      </c>
      <c r="BK285" s="174">
        <f t="shared" si="104"/>
        <v>0</v>
      </c>
      <c r="BL285" s="18" t="s">
        <v>171</v>
      </c>
      <c r="BM285" s="18" t="s">
        <v>657</v>
      </c>
    </row>
    <row r="286" spans="2:63" s="9" customFormat="1" ht="36.75" customHeight="1">
      <c r="B286" s="155"/>
      <c r="C286" s="156"/>
      <c r="D286" s="157" t="s">
        <v>133</v>
      </c>
      <c r="E286" s="157"/>
      <c r="F286" s="157"/>
      <c r="G286" s="157"/>
      <c r="H286" s="157"/>
      <c r="I286" s="157"/>
      <c r="J286" s="157"/>
      <c r="K286" s="157"/>
      <c r="L286" s="157"/>
      <c r="M286" s="157"/>
      <c r="N286" s="267">
        <f>BK286</f>
        <v>0</v>
      </c>
      <c r="O286" s="268"/>
      <c r="P286" s="268"/>
      <c r="Q286" s="268"/>
      <c r="R286" s="158"/>
      <c r="T286" s="159"/>
      <c r="U286" s="156"/>
      <c r="V286" s="156"/>
      <c r="W286" s="160">
        <f>SUM(W287:W291)</f>
        <v>0</v>
      </c>
      <c r="X286" s="156"/>
      <c r="Y286" s="160">
        <f>SUM(Y287:Y291)</f>
        <v>0</v>
      </c>
      <c r="Z286" s="156"/>
      <c r="AA286" s="161">
        <f>SUM(AA287:AA291)</f>
        <v>0</v>
      </c>
      <c r="AR286" s="162" t="s">
        <v>82</v>
      </c>
      <c r="AT286" s="163" t="s">
        <v>73</v>
      </c>
      <c r="AU286" s="163" t="s">
        <v>74</v>
      </c>
      <c r="AY286" s="162" t="s">
        <v>165</v>
      </c>
      <c r="BK286" s="164">
        <f>SUM(BK287:BK291)</f>
        <v>0</v>
      </c>
    </row>
    <row r="287" spans="2:65" s="1" customFormat="1" ht="25.5" customHeight="1">
      <c r="B287" s="34"/>
      <c r="C287" s="166" t="s">
        <v>658</v>
      </c>
      <c r="D287" s="166" t="s">
        <v>167</v>
      </c>
      <c r="E287" s="167" t="s">
        <v>659</v>
      </c>
      <c r="F287" s="251" t="s">
        <v>660</v>
      </c>
      <c r="G287" s="251"/>
      <c r="H287" s="251"/>
      <c r="I287" s="251"/>
      <c r="J287" s="168" t="s">
        <v>180</v>
      </c>
      <c r="K287" s="169">
        <v>14.85</v>
      </c>
      <c r="L287" s="252">
        <v>0</v>
      </c>
      <c r="M287" s="253"/>
      <c r="N287" s="254">
        <f>ROUND(L287*K287,3)</f>
        <v>0</v>
      </c>
      <c r="O287" s="254"/>
      <c r="P287" s="254"/>
      <c r="Q287" s="254"/>
      <c r="R287" s="36"/>
      <c r="T287" s="171" t="s">
        <v>20</v>
      </c>
      <c r="U287" s="43" t="s">
        <v>41</v>
      </c>
      <c r="V287" s="35"/>
      <c r="W287" s="172">
        <f>V287*K287</f>
        <v>0</v>
      </c>
      <c r="X287" s="172">
        <v>0</v>
      </c>
      <c r="Y287" s="172">
        <f>X287*K287</f>
        <v>0</v>
      </c>
      <c r="Z287" s="172">
        <v>0</v>
      </c>
      <c r="AA287" s="173">
        <f>Z287*K287</f>
        <v>0</v>
      </c>
      <c r="AR287" s="18" t="s">
        <v>171</v>
      </c>
      <c r="AT287" s="18" t="s">
        <v>167</v>
      </c>
      <c r="AU287" s="18" t="s">
        <v>82</v>
      </c>
      <c r="AY287" s="18" t="s">
        <v>165</v>
      </c>
      <c r="BE287" s="109">
        <f>IF(U287="základná",N287,0)</f>
        <v>0</v>
      </c>
      <c r="BF287" s="109">
        <f>IF(U287="znížená",N287,0)</f>
        <v>0</v>
      </c>
      <c r="BG287" s="109">
        <f>IF(U287="zákl. prenesená",N287,0)</f>
        <v>0</v>
      </c>
      <c r="BH287" s="109">
        <f>IF(U287="zníž. prenesená",N287,0)</f>
        <v>0</v>
      </c>
      <c r="BI287" s="109">
        <f>IF(U287="nulová",N287,0)</f>
        <v>0</v>
      </c>
      <c r="BJ287" s="18" t="s">
        <v>144</v>
      </c>
      <c r="BK287" s="174">
        <f>ROUND(L287*K287,3)</f>
        <v>0</v>
      </c>
      <c r="BL287" s="18" t="s">
        <v>171</v>
      </c>
      <c r="BM287" s="18" t="s">
        <v>661</v>
      </c>
    </row>
    <row r="288" spans="2:65" s="1" customFormat="1" ht="16.5" customHeight="1">
      <c r="B288" s="34"/>
      <c r="C288" s="175" t="s">
        <v>374</v>
      </c>
      <c r="D288" s="175" t="s">
        <v>224</v>
      </c>
      <c r="E288" s="176" t="s">
        <v>662</v>
      </c>
      <c r="F288" s="255" t="s">
        <v>663</v>
      </c>
      <c r="G288" s="255"/>
      <c r="H288" s="255"/>
      <c r="I288" s="255"/>
      <c r="J288" s="177" t="s">
        <v>180</v>
      </c>
      <c r="K288" s="178">
        <v>17.82</v>
      </c>
      <c r="L288" s="256">
        <v>0</v>
      </c>
      <c r="M288" s="257"/>
      <c r="N288" s="258">
        <f>ROUND(L288*K288,3)</f>
        <v>0</v>
      </c>
      <c r="O288" s="254"/>
      <c r="P288" s="254"/>
      <c r="Q288" s="254"/>
      <c r="R288" s="36"/>
      <c r="T288" s="171" t="s">
        <v>20</v>
      </c>
      <c r="U288" s="43" t="s">
        <v>41</v>
      </c>
      <c r="V288" s="35"/>
      <c r="W288" s="172">
        <f>V288*K288</f>
        <v>0</v>
      </c>
      <c r="X288" s="172">
        <v>0</v>
      </c>
      <c r="Y288" s="172">
        <f>X288*K288</f>
        <v>0</v>
      </c>
      <c r="Z288" s="172">
        <v>0</v>
      </c>
      <c r="AA288" s="173">
        <f>Z288*K288</f>
        <v>0</v>
      </c>
      <c r="AR288" s="18" t="s">
        <v>177</v>
      </c>
      <c r="AT288" s="18" t="s">
        <v>224</v>
      </c>
      <c r="AU288" s="18" t="s">
        <v>82</v>
      </c>
      <c r="AY288" s="18" t="s">
        <v>165</v>
      </c>
      <c r="BE288" s="109">
        <f>IF(U288="základná",N288,0)</f>
        <v>0</v>
      </c>
      <c r="BF288" s="109">
        <f>IF(U288="znížená",N288,0)</f>
        <v>0</v>
      </c>
      <c r="BG288" s="109">
        <f>IF(U288="zákl. prenesená",N288,0)</f>
        <v>0</v>
      </c>
      <c r="BH288" s="109">
        <f>IF(U288="zníž. prenesená",N288,0)</f>
        <v>0</v>
      </c>
      <c r="BI288" s="109">
        <f>IF(U288="nulová",N288,0)</f>
        <v>0</v>
      </c>
      <c r="BJ288" s="18" t="s">
        <v>144</v>
      </c>
      <c r="BK288" s="174">
        <f>ROUND(L288*K288,3)</f>
        <v>0</v>
      </c>
      <c r="BL288" s="18" t="s">
        <v>171</v>
      </c>
      <c r="BM288" s="18" t="s">
        <v>664</v>
      </c>
    </row>
    <row r="289" spans="2:65" s="1" customFormat="1" ht="25.5" customHeight="1">
      <c r="B289" s="34"/>
      <c r="C289" s="166" t="s">
        <v>665</v>
      </c>
      <c r="D289" s="166" t="s">
        <v>167</v>
      </c>
      <c r="E289" s="167" t="s">
        <v>666</v>
      </c>
      <c r="F289" s="251" t="s">
        <v>667</v>
      </c>
      <c r="G289" s="251"/>
      <c r="H289" s="251"/>
      <c r="I289" s="251"/>
      <c r="J289" s="168" t="s">
        <v>180</v>
      </c>
      <c r="K289" s="169">
        <v>46.22</v>
      </c>
      <c r="L289" s="252">
        <v>0</v>
      </c>
      <c r="M289" s="253"/>
      <c r="N289" s="254">
        <f>ROUND(L289*K289,3)</f>
        <v>0</v>
      </c>
      <c r="O289" s="254"/>
      <c r="P289" s="254"/>
      <c r="Q289" s="254"/>
      <c r="R289" s="36"/>
      <c r="T289" s="171" t="s">
        <v>20</v>
      </c>
      <c r="U289" s="43" t="s">
        <v>41</v>
      </c>
      <c r="V289" s="35"/>
      <c r="W289" s="172">
        <f>V289*K289</f>
        <v>0</v>
      </c>
      <c r="X289" s="172">
        <v>0</v>
      </c>
      <c r="Y289" s="172">
        <f>X289*K289</f>
        <v>0</v>
      </c>
      <c r="Z289" s="172">
        <v>0</v>
      </c>
      <c r="AA289" s="173">
        <f>Z289*K289</f>
        <v>0</v>
      </c>
      <c r="AR289" s="18" t="s">
        <v>171</v>
      </c>
      <c r="AT289" s="18" t="s">
        <v>167</v>
      </c>
      <c r="AU289" s="18" t="s">
        <v>82</v>
      </c>
      <c r="AY289" s="18" t="s">
        <v>165</v>
      </c>
      <c r="BE289" s="109">
        <f>IF(U289="základná",N289,0)</f>
        <v>0</v>
      </c>
      <c r="BF289" s="109">
        <f>IF(U289="znížená",N289,0)</f>
        <v>0</v>
      </c>
      <c r="BG289" s="109">
        <f>IF(U289="zákl. prenesená",N289,0)</f>
        <v>0</v>
      </c>
      <c r="BH289" s="109">
        <f>IF(U289="zníž. prenesená",N289,0)</f>
        <v>0</v>
      </c>
      <c r="BI289" s="109">
        <f>IF(U289="nulová",N289,0)</f>
        <v>0</v>
      </c>
      <c r="BJ289" s="18" t="s">
        <v>144</v>
      </c>
      <c r="BK289" s="174">
        <f>ROUND(L289*K289,3)</f>
        <v>0</v>
      </c>
      <c r="BL289" s="18" t="s">
        <v>171</v>
      </c>
      <c r="BM289" s="18" t="s">
        <v>668</v>
      </c>
    </row>
    <row r="290" spans="2:65" s="1" customFormat="1" ht="16.5" customHeight="1">
      <c r="B290" s="34"/>
      <c r="C290" s="175" t="s">
        <v>377</v>
      </c>
      <c r="D290" s="175" t="s">
        <v>224</v>
      </c>
      <c r="E290" s="176" t="s">
        <v>669</v>
      </c>
      <c r="F290" s="255" t="s">
        <v>663</v>
      </c>
      <c r="G290" s="255"/>
      <c r="H290" s="255"/>
      <c r="I290" s="255"/>
      <c r="J290" s="177" t="s">
        <v>180</v>
      </c>
      <c r="K290" s="178">
        <v>55.464</v>
      </c>
      <c r="L290" s="256">
        <v>0</v>
      </c>
      <c r="M290" s="257"/>
      <c r="N290" s="258">
        <f>ROUND(L290*K290,3)</f>
        <v>0</v>
      </c>
      <c r="O290" s="254"/>
      <c r="P290" s="254"/>
      <c r="Q290" s="254"/>
      <c r="R290" s="36"/>
      <c r="T290" s="171" t="s">
        <v>20</v>
      </c>
      <c r="U290" s="43" t="s">
        <v>41</v>
      </c>
      <c r="V290" s="35"/>
      <c r="W290" s="172">
        <f>V290*K290</f>
        <v>0</v>
      </c>
      <c r="X290" s="172">
        <v>0</v>
      </c>
      <c r="Y290" s="172">
        <f>X290*K290</f>
        <v>0</v>
      </c>
      <c r="Z290" s="172">
        <v>0</v>
      </c>
      <c r="AA290" s="173">
        <f>Z290*K290</f>
        <v>0</v>
      </c>
      <c r="AR290" s="18" t="s">
        <v>177</v>
      </c>
      <c r="AT290" s="18" t="s">
        <v>224</v>
      </c>
      <c r="AU290" s="18" t="s">
        <v>82</v>
      </c>
      <c r="AY290" s="18" t="s">
        <v>165</v>
      </c>
      <c r="BE290" s="109">
        <f>IF(U290="základná",N290,0)</f>
        <v>0</v>
      </c>
      <c r="BF290" s="109">
        <f>IF(U290="znížená",N290,0)</f>
        <v>0</v>
      </c>
      <c r="BG290" s="109">
        <f>IF(U290="zákl. prenesená",N290,0)</f>
        <v>0</v>
      </c>
      <c r="BH290" s="109">
        <f>IF(U290="zníž. prenesená",N290,0)</f>
        <v>0</v>
      </c>
      <c r="BI290" s="109">
        <f>IF(U290="nulová",N290,0)</f>
        <v>0</v>
      </c>
      <c r="BJ290" s="18" t="s">
        <v>144</v>
      </c>
      <c r="BK290" s="174">
        <f>ROUND(L290*K290,3)</f>
        <v>0</v>
      </c>
      <c r="BL290" s="18" t="s">
        <v>171</v>
      </c>
      <c r="BM290" s="18" t="s">
        <v>670</v>
      </c>
    </row>
    <row r="291" spans="2:65" s="1" customFormat="1" ht="25.5" customHeight="1">
      <c r="B291" s="34"/>
      <c r="C291" s="166" t="s">
        <v>671</v>
      </c>
      <c r="D291" s="166" t="s">
        <v>167</v>
      </c>
      <c r="E291" s="167" t="s">
        <v>672</v>
      </c>
      <c r="F291" s="251" t="s">
        <v>673</v>
      </c>
      <c r="G291" s="251"/>
      <c r="H291" s="251"/>
      <c r="I291" s="251"/>
      <c r="J291" s="168" t="s">
        <v>188</v>
      </c>
      <c r="K291" s="169">
        <v>4.608</v>
      </c>
      <c r="L291" s="252">
        <v>0</v>
      </c>
      <c r="M291" s="253"/>
      <c r="N291" s="254">
        <f>ROUND(L291*K291,3)</f>
        <v>0</v>
      </c>
      <c r="O291" s="254"/>
      <c r="P291" s="254"/>
      <c r="Q291" s="254"/>
      <c r="R291" s="36"/>
      <c r="T291" s="171" t="s">
        <v>20</v>
      </c>
      <c r="U291" s="43" t="s">
        <v>41</v>
      </c>
      <c r="V291" s="35"/>
      <c r="W291" s="172">
        <f>V291*K291</f>
        <v>0</v>
      </c>
      <c r="X291" s="172">
        <v>0</v>
      </c>
      <c r="Y291" s="172">
        <f>X291*K291</f>
        <v>0</v>
      </c>
      <c r="Z291" s="172">
        <v>0</v>
      </c>
      <c r="AA291" s="173">
        <f>Z291*K291</f>
        <v>0</v>
      </c>
      <c r="AR291" s="18" t="s">
        <v>171</v>
      </c>
      <c r="AT291" s="18" t="s">
        <v>167</v>
      </c>
      <c r="AU291" s="18" t="s">
        <v>82</v>
      </c>
      <c r="AY291" s="18" t="s">
        <v>165</v>
      </c>
      <c r="BE291" s="109">
        <f>IF(U291="základná",N291,0)</f>
        <v>0</v>
      </c>
      <c r="BF291" s="109">
        <f>IF(U291="znížená",N291,0)</f>
        <v>0</v>
      </c>
      <c r="BG291" s="109">
        <f>IF(U291="zákl. prenesená",N291,0)</f>
        <v>0</v>
      </c>
      <c r="BH291" s="109">
        <f>IF(U291="zníž. prenesená",N291,0)</f>
        <v>0</v>
      </c>
      <c r="BI291" s="109">
        <f>IF(U291="nulová",N291,0)</f>
        <v>0</v>
      </c>
      <c r="BJ291" s="18" t="s">
        <v>144</v>
      </c>
      <c r="BK291" s="174">
        <f>ROUND(L291*K291,3)</f>
        <v>0</v>
      </c>
      <c r="BL291" s="18" t="s">
        <v>171</v>
      </c>
      <c r="BM291" s="18" t="s">
        <v>674</v>
      </c>
    </row>
    <row r="292" spans="2:63" s="9" customFormat="1" ht="36.75" customHeight="1">
      <c r="B292" s="155"/>
      <c r="C292" s="156"/>
      <c r="D292" s="157" t="s">
        <v>134</v>
      </c>
      <c r="E292" s="157"/>
      <c r="F292" s="157"/>
      <c r="G292" s="157"/>
      <c r="H292" s="157"/>
      <c r="I292" s="157"/>
      <c r="J292" s="157"/>
      <c r="K292" s="157"/>
      <c r="L292" s="157"/>
      <c r="M292" s="157"/>
      <c r="N292" s="267">
        <f>BK292</f>
        <v>0</v>
      </c>
      <c r="O292" s="268"/>
      <c r="P292" s="268"/>
      <c r="Q292" s="268"/>
      <c r="R292" s="158"/>
      <c r="T292" s="159"/>
      <c r="U292" s="156"/>
      <c r="V292" s="156"/>
      <c r="W292" s="160">
        <f>SUM(W293:W295)</f>
        <v>0</v>
      </c>
      <c r="X292" s="156"/>
      <c r="Y292" s="160">
        <f>SUM(Y293:Y295)</f>
        <v>0</v>
      </c>
      <c r="Z292" s="156"/>
      <c r="AA292" s="161">
        <f>SUM(AA293:AA295)</f>
        <v>0</v>
      </c>
      <c r="AR292" s="162" t="s">
        <v>82</v>
      </c>
      <c r="AT292" s="163" t="s">
        <v>73</v>
      </c>
      <c r="AU292" s="163" t="s">
        <v>74</v>
      </c>
      <c r="AY292" s="162" t="s">
        <v>165</v>
      </c>
      <c r="BK292" s="164">
        <f>SUM(BK293:BK295)</f>
        <v>0</v>
      </c>
    </row>
    <row r="293" spans="2:65" s="1" customFormat="1" ht="16.5" customHeight="1">
      <c r="B293" s="34"/>
      <c r="C293" s="166" t="s">
        <v>381</v>
      </c>
      <c r="D293" s="166" t="s">
        <v>167</v>
      </c>
      <c r="E293" s="167" t="s">
        <v>675</v>
      </c>
      <c r="F293" s="251" t="s">
        <v>676</v>
      </c>
      <c r="G293" s="251"/>
      <c r="H293" s="251"/>
      <c r="I293" s="251"/>
      <c r="J293" s="168" t="s">
        <v>180</v>
      </c>
      <c r="K293" s="169">
        <v>61.41</v>
      </c>
      <c r="L293" s="252">
        <v>0</v>
      </c>
      <c r="M293" s="253"/>
      <c r="N293" s="254">
        <f>ROUND(L293*K293,3)</f>
        <v>0</v>
      </c>
      <c r="O293" s="254"/>
      <c r="P293" s="254"/>
      <c r="Q293" s="254"/>
      <c r="R293" s="36"/>
      <c r="T293" s="171" t="s">
        <v>20</v>
      </c>
      <c r="U293" s="43" t="s">
        <v>41</v>
      </c>
      <c r="V293" s="35"/>
      <c r="W293" s="172">
        <f>V293*K293</f>
        <v>0</v>
      </c>
      <c r="X293" s="172">
        <v>0</v>
      </c>
      <c r="Y293" s="172">
        <f>X293*K293</f>
        <v>0</v>
      </c>
      <c r="Z293" s="172">
        <v>0</v>
      </c>
      <c r="AA293" s="173">
        <f>Z293*K293</f>
        <v>0</v>
      </c>
      <c r="AR293" s="18" t="s">
        <v>171</v>
      </c>
      <c r="AT293" s="18" t="s">
        <v>167</v>
      </c>
      <c r="AU293" s="18" t="s">
        <v>82</v>
      </c>
      <c r="AY293" s="18" t="s">
        <v>165</v>
      </c>
      <c r="BE293" s="109">
        <f>IF(U293="základná",N293,0)</f>
        <v>0</v>
      </c>
      <c r="BF293" s="109">
        <f>IF(U293="znížená",N293,0)</f>
        <v>0</v>
      </c>
      <c r="BG293" s="109">
        <f>IF(U293="zákl. prenesená",N293,0)</f>
        <v>0</v>
      </c>
      <c r="BH293" s="109">
        <f>IF(U293="zníž. prenesená",N293,0)</f>
        <v>0</v>
      </c>
      <c r="BI293" s="109">
        <f>IF(U293="nulová",N293,0)</f>
        <v>0</v>
      </c>
      <c r="BJ293" s="18" t="s">
        <v>144</v>
      </c>
      <c r="BK293" s="174">
        <f>ROUND(L293*K293,3)</f>
        <v>0</v>
      </c>
      <c r="BL293" s="18" t="s">
        <v>171</v>
      </c>
      <c r="BM293" s="18" t="s">
        <v>677</v>
      </c>
    </row>
    <row r="294" spans="2:65" s="1" customFormat="1" ht="25.5" customHeight="1">
      <c r="B294" s="34"/>
      <c r="C294" s="166" t="s">
        <v>678</v>
      </c>
      <c r="D294" s="166" t="s">
        <v>167</v>
      </c>
      <c r="E294" s="167" t="s">
        <v>679</v>
      </c>
      <c r="F294" s="251" t="s">
        <v>680</v>
      </c>
      <c r="G294" s="251"/>
      <c r="H294" s="251"/>
      <c r="I294" s="251"/>
      <c r="J294" s="168" t="s">
        <v>180</v>
      </c>
      <c r="K294" s="169">
        <v>61.41</v>
      </c>
      <c r="L294" s="252">
        <v>0</v>
      </c>
      <c r="M294" s="253"/>
      <c r="N294" s="254">
        <f>ROUND(L294*K294,3)</f>
        <v>0</v>
      </c>
      <c r="O294" s="254"/>
      <c r="P294" s="254"/>
      <c r="Q294" s="254"/>
      <c r="R294" s="36"/>
      <c r="T294" s="171" t="s">
        <v>20</v>
      </c>
      <c r="U294" s="43" t="s">
        <v>41</v>
      </c>
      <c r="V294" s="35"/>
      <c r="W294" s="172">
        <f>V294*K294</f>
        <v>0</v>
      </c>
      <c r="X294" s="172">
        <v>0</v>
      </c>
      <c r="Y294" s="172">
        <f>X294*K294</f>
        <v>0</v>
      </c>
      <c r="Z294" s="172">
        <v>0</v>
      </c>
      <c r="AA294" s="173">
        <f>Z294*K294</f>
        <v>0</v>
      </c>
      <c r="AR294" s="18" t="s">
        <v>171</v>
      </c>
      <c r="AT294" s="18" t="s">
        <v>167</v>
      </c>
      <c r="AU294" s="18" t="s">
        <v>82</v>
      </c>
      <c r="AY294" s="18" t="s">
        <v>165</v>
      </c>
      <c r="BE294" s="109">
        <f>IF(U294="základná",N294,0)</f>
        <v>0</v>
      </c>
      <c r="BF294" s="109">
        <f>IF(U294="znížená",N294,0)</f>
        <v>0</v>
      </c>
      <c r="BG294" s="109">
        <f>IF(U294="zákl. prenesená",N294,0)</f>
        <v>0</v>
      </c>
      <c r="BH294" s="109">
        <f>IF(U294="zníž. prenesená",N294,0)</f>
        <v>0</v>
      </c>
      <c r="BI294" s="109">
        <f>IF(U294="nulová",N294,0)</f>
        <v>0</v>
      </c>
      <c r="BJ294" s="18" t="s">
        <v>144</v>
      </c>
      <c r="BK294" s="174">
        <f>ROUND(L294*K294,3)</f>
        <v>0</v>
      </c>
      <c r="BL294" s="18" t="s">
        <v>171</v>
      </c>
      <c r="BM294" s="18" t="s">
        <v>681</v>
      </c>
    </row>
    <row r="295" spans="2:65" s="1" customFormat="1" ht="25.5" customHeight="1">
      <c r="B295" s="34"/>
      <c r="C295" s="166" t="s">
        <v>384</v>
      </c>
      <c r="D295" s="166" t="s">
        <v>167</v>
      </c>
      <c r="E295" s="167" t="s">
        <v>682</v>
      </c>
      <c r="F295" s="251" t="s">
        <v>683</v>
      </c>
      <c r="G295" s="251"/>
      <c r="H295" s="251"/>
      <c r="I295" s="251"/>
      <c r="J295" s="168" t="s">
        <v>188</v>
      </c>
      <c r="K295" s="169">
        <v>0.018</v>
      </c>
      <c r="L295" s="252">
        <v>0</v>
      </c>
      <c r="M295" s="253"/>
      <c r="N295" s="254">
        <f>ROUND(L295*K295,3)</f>
        <v>0</v>
      </c>
      <c r="O295" s="254"/>
      <c r="P295" s="254"/>
      <c r="Q295" s="254"/>
      <c r="R295" s="36"/>
      <c r="T295" s="171" t="s">
        <v>20</v>
      </c>
      <c r="U295" s="43" t="s">
        <v>41</v>
      </c>
      <c r="V295" s="35"/>
      <c r="W295" s="172">
        <f>V295*K295</f>
        <v>0</v>
      </c>
      <c r="X295" s="172">
        <v>0</v>
      </c>
      <c r="Y295" s="172">
        <f>X295*K295</f>
        <v>0</v>
      </c>
      <c r="Z295" s="172">
        <v>0</v>
      </c>
      <c r="AA295" s="173">
        <f>Z295*K295</f>
        <v>0</v>
      </c>
      <c r="AR295" s="18" t="s">
        <v>171</v>
      </c>
      <c r="AT295" s="18" t="s">
        <v>167</v>
      </c>
      <c r="AU295" s="18" t="s">
        <v>82</v>
      </c>
      <c r="AY295" s="18" t="s">
        <v>165</v>
      </c>
      <c r="BE295" s="109">
        <f>IF(U295="základná",N295,0)</f>
        <v>0</v>
      </c>
      <c r="BF295" s="109">
        <f>IF(U295="znížená",N295,0)</f>
        <v>0</v>
      </c>
      <c r="BG295" s="109">
        <f>IF(U295="zákl. prenesená",N295,0)</f>
        <v>0</v>
      </c>
      <c r="BH295" s="109">
        <f>IF(U295="zníž. prenesená",N295,0)</f>
        <v>0</v>
      </c>
      <c r="BI295" s="109">
        <f>IF(U295="nulová",N295,0)</f>
        <v>0</v>
      </c>
      <c r="BJ295" s="18" t="s">
        <v>144</v>
      </c>
      <c r="BK295" s="174">
        <f>ROUND(L295*K295,3)</f>
        <v>0</v>
      </c>
      <c r="BL295" s="18" t="s">
        <v>171</v>
      </c>
      <c r="BM295" s="18" t="s">
        <v>684</v>
      </c>
    </row>
    <row r="296" spans="2:63" s="9" customFormat="1" ht="36.75" customHeight="1">
      <c r="B296" s="155"/>
      <c r="C296" s="156"/>
      <c r="D296" s="157" t="s">
        <v>135</v>
      </c>
      <c r="E296" s="157"/>
      <c r="F296" s="157"/>
      <c r="G296" s="157"/>
      <c r="H296" s="157"/>
      <c r="I296" s="157"/>
      <c r="J296" s="157"/>
      <c r="K296" s="157"/>
      <c r="L296" s="157"/>
      <c r="M296" s="157"/>
      <c r="N296" s="267">
        <f>BK296</f>
        <v>0</v>
      </c>
      <c r="O296" s="268"/>
      <c r="P296" s="268"/>
      <c r="Q296" s="268"/>
      <c r="R296" s="158"/>
      <c r="T296" s="159"/>
      <c r="U296" s="156"/>
      <c r="V296" s="156"/>
      <c r="W296" s="160">
        <f>SUM(W297:W299)</f>
        <v>0</v>
      </c>
      <c r="X296" s="156"/>
      <c r="Y296" s="160">
        <f>SUM(Y297:Y299)</f>
        <v>0</v>
      </c>
      <c r="Z296" s="156"/>
      <c r="AA296" s="161">
        <f>SUM(AA297:AA299)</f>
        <v>0</v>
      </c>
      <c r="AR296" s="162" t="s">
        <v>82</v>
      </c>
      <c r="AT296" s="163" t="s">
        <v>73</v>
      </c>
      <c r="AU296" s="163" t="s">
        <v>74</v>
      </c>
      <c r="AY296" s="162" t="s">
        <v>165</v>
      </c>
      <c r="BK296" s="164">
        <f>SUM(BK297:BK299)</f>
        <v>0</v>
      </c>
    </row>
    <row r="297" spans="2:65" s="1" customFormat="1" ht="25.5" customHeight="1">
      <c r="B297" s="34"/>
      <c r="C297" s="166" t="s">
        <v>685</v>
      </c>
      <c r="D297" s="166" t="s">
        <v>167</v>
      </c>
      <c r="E297" s="167" t="s">
        <v>686</v>
      </c>
      <c r="F297" s="251" t="s">
        <v>687</v>
      </c>
      <c r="G297" s="251"/>
      <c r="H297" s="251"/>
      <c r="I297" s="251"/>
      <c r="J297" s="168" t="s">
        <v>180</v>
      </c>
      <c r="K297" s="169">
        <v>135.09</v>
      </c>
      <c r="L297" s="252">
        <v>0</v>
      </c>
      <c r="M297" s="253"/>
      <c r="N297" s="254">
        <f>ROUND(L297*K297,3)</f>
        <v>0</v>
      </c>
      <c r="O297" s="254"/>
      <c r="P297" s="254"/>
      <c r="Q297" s="254"/>
      <c r="R297" s="36"/>
      <c r="T297" s="171" t="s">
        <v>20</v>
      </c>
      <c r="U297" s="43" t="s">
        <v>41</v>
      </c>
      <c r="V297" s="35"/>
      <c r="W297" s="172">
        <f>V297*K297</f>
        <v>0</v>
      </c>
      <c r="X297" s="172">
        <v>0</v>
      </c>
      <c r="Y297" s="172">
        <f>X297*K297</f>
        <v>0</v>
      </c>
      <c r="Z297" s="172">
        <v>0</v>
      </c>
      <c r="AA297" s="173">
        <f>Z297*K297</f>
        <v>0</v>
      </c>
      <c r="AR297" s="18" t="s">
        <v>171</v>
      </c>
      <c r="AT297" s="18" t="s">
        <v>167</v>
      </c>
      <c r="AU297" s="18" t="s">
        <v>82</v>
      </c>
      <c r="AY297" s="18" t="s">
        <v>165</v>
      </c>
      <c r="BE297" s="109">
        <f>IF(U297="základná",N297,0)</f>
        <v>0</v>
      </c>
      <c r="BF297" s="109">
        <f>IF(U297="znížená",N297,0)</f>
        <v>0</v>
      </c>
      <c r="BG297" s="109">
        <f>IF(U297="zákl. prenesená",N297,0)</f>
        <v>0</v>
      </c>
      <c r="BH297" s="109">
        <f>IF(U297="zníž. prenesená",N297,0)</f>
        <v>0</v>
      </c>
      <c r="BI297" s="109">
        <f>IF(U297="nulová",N297,0)</f>
        <v>0</v>
      </c>
      <c r="BJ297" s="18" t="s">
        <v>144</v>
      </c>
      <c r="BK297" s="174">
        <f>ROUND(L297*K297,3)</f>
        <v>0</v>
      </c>
      <c r="BL297" s="18" t="s">
        <v>171</v>
      </c>
      <c r="BM297" s="18" t="s">
        <v>688</v>
      </c>
    </row>
    <row r="298" spans="2:65" s="1" customFormat="1" ht="16.5" customHeight="1">
      <c r="B298" s="34"/>
      <c r="C298" s="175" t="s">
        <v>388</v>
      </c>
      <c r="D298" s="175" t="s">
        <v>224</v>
      </c>
      <c r="E298" s="176" t="s">
        <v>689</v>
      </c>
      <c r="F298" s="255" t="s">
        <v>690</v>
      </c>
      <c r="G298" s="255"/>
      <c r="H298" s="255"/>
      <c r="I298" s="255"/>
      <c r="J298" s="177" t="s">
        <v>180</v>
      </c>
      <c r="K298" s="178">
        <v>147.248</v>
      </c>
      <c r="L298" s="256">
        <v>0</v>
      </c>
      <c r="M298" s="257"/>
      <c r="N298" s="258">
        <f>ROUND(L298*K298,3)</f>
        <v>0</v>
      </c>
      <c r="O298" s="254"/>
      <c r="P298" s="254"/>
      <c r="Q298" s="254"/>
      <c r="R298" s="36"/>
      <c r="T298" s="171" t="s">
        <v>20</v>
      </c>
      <c r="U298" s="43" t="s">
        <v>41</v>
      </c>
      <c r="V298" s="35"/>
      <c r="W298" s="172">
        <f>V298*K298</f>
        <v>0</v>
      </c>
      <c r="X298" s="172">
        <v>0</v>
      </c>
      <c r="Y298" s="172">
        <f>X298*K298</f>
        <v>0</v>
      </c>
      <c r="Z298" s="172">
        <v>0</v>
      </c>
      <c r="AA298" s="173">
        <f>Z298*K298</f>
        <v>0</v>
      </c>
      <c r="AR298" s="18" t="s">
        <v>177</v>
      </c>
      <c r="AT298" s="18" t="s">
        <v>224</v>
      </c>
      <c r="AU298" s="18" t="s">
        <v>82</v>
      </c>
      <c r="AY298" s="18" t="s">
        <v>165</v>
      </c>
      <c r="BE298" s="109">
        <f>IF(U298="základná",N298,0)</f>
        <v>0</v>
      </c>
      <c r="BF298" s="109">
        <f>IF(U298="znížená",N298,0)</f>
        <v>0</v>
      </c>
      <c r="BG298" s="109">
        <f>IF(U298="zákl. prenesená",N298,0)</f>
        <v>0</v>
      </c>
      <c r="BH298" s="109">
        <f>IF(U298="zníž. prenesená",N298,0)</f>
        <v>0</v>
      </c>
      <c r="BI298" s="109">
        <f>IF(U298="nulová",N298,0)</f>
        <v>0</v>
      </c>
      <c r="BJ298" s="18" t="s">
        <v>144</v>
      </c>
      <c r="BK298" s="174">
        <f>ROUND(L298*K298,3)</f>
        <v>0</v>
      </c>
      <c r="BL298" s="18" t="s">
        <v>171</v>
      </c>
      <c r="BM298" s="18" t="s">
        <v>691</v>
      </c>
    </row>
    <row r="299" spans="2:65" s="1" customFormat="1" ht="25.5" customHeight="1">
      <c r="B299" s="34"/>
      <c r="C299" s="166" t="s">
        <v>692</v>
      </c>
      <c r="D299" s="166" t="s">
        <v>167</v>
      </c>
      <c r="E299" s="167" t="s">
        <v>693</v>
      </c>
      <c r="F299" s="251" t="s">
        <v>694</v>
      </c>
      <c r="G299" s="251"/>
      <c r="H299" s="251"/>
      <c r="I299" s="251"/>
      <c r="J299" s="168" t="s">
        <v>188</v>
      </c>
      <c r="K299" s="169">
        <v>0.49</v>
      </c>
      <c r="L299" s="252">
        <v>0</v>
      </c>
      <c r="M299" s="253"/>
      <c r="N299" s="254">
        <f>ROUND(L299*K299,3)</f>
        <v>0</v>
      </c>
      <c r="O299" s="254"/>
      <c r="P299" s="254"/>
      <c r="Q299" s="254"/>
      <c r="R299" s="36"/>
      <c r="T299" s="171" t="s">
        <v>20</v>
      </c>
      <c r="U299" s="43" t="s">
        <v>41</v>
      </c>
      <c r="V299" s="35"/>
      <c r="W299" s="172">
        <f>V299*K299</f>
        <v>0</v>
      </c>
      <c r="X299" s="172">
        <v>0</v>
      </c>
      <c r="Y299" s="172">
        <f>X299*K299</f>
        <v>0</v>
      </c>
      <c r="Z299" s="172">
        <v>0</v>
      </c>
      <c r="AA299" s="173">
        <f>Z299*K299</f>
        <v>0</v>
      </c>
      <c r="AR299" s="18" t="s">
        <v>171</v>
      </c>
      <c r="AT299" s="18" t="s">
        <v>167</v>
      </c>
      <c r="AU299" s="18" t="s">
        <v>82</v>
      </c>
      <c r="AY299" s="18" t="s">
        <v>165</v>
      </c>
      <c r="BE299" s="109">
        <f>IF(U299="základná",N299,0)</f>
        <v>0</v>
      </c>
      <c r="BF299" s="109">
        <f>IF(U299="znížená",N299,0)</f>
        <v>0</v>
      </c>
      <c r="BG299" s="109">
        <f>IF(U299="zákl. prenesená",N299,0)</f>
        <v>0</v>
      </c>
      <c r="BH299" s="109">
        <f>IF(U299="zníž. prenesená",N299,0)</f>
        <v>0</v>
      </c>
      <c r="BI299" s="109">
        <f>IF(U299="nulová",N299,0)</f>
        <v>0</v>
      </c>
      <c r="BJ299" s="18" t="s">
        <v>144</v>
      </c>
      <c r="BK299" s="174">
        <f>ROUND(L299*K299,3)</f>
        <v>0</v>
      </c>
      <c r="BL299" s="18" t="s">
        <v>171</v>
      </c>
      <c r="BM299" s="18" t="s">
        <v>695</v>
      </c>
    </row>
    <row r="300" spans="2:63" s="9" customFormat="1" ht="36.75" customHeight="1">
      <c r="B300" s="155"/>
      <c r="C300" s="156"/>
      <c r="D300" s="157" t="s">
        <v>136</v>
      </c>
      <c r="E300" s="157"/>
      <c r="F300" s="157"/>
      <c r="G300" s="157"/>
      <c r="H300" s="157"/>
      <c r="I300" s="157"/>
      <c r="J300" s="157"/>
      <c r="K300" s="157"/>
      <c r="L300" s="157"/>
      <c r="M300" s="157"/>
      <c r="N300" s="267">
        <f>BK300</f>
        <v>0</v>
      </c>
      <c r="O300" s="268"/>
      <c r="P300" s="268"/>
      <c r="Q300" s="268"/>
      <c r="R300" s="158"/>
      <c r="T300" s="159"/>
      <c r="U300" s="156"/>
      <c r="V300" s="156"/>
      <c r="W300" s="160">
        <f>SUM(W301:W303)</f>
        <v>0</v>
      </c>
      <c r="X300" s="156"/>
      <c r="Y300" s="160">
        <f>SUM(Y301:Y303)</f>
        <v>0</v>
      </c>
      <c r="Z300" s="156"/>
      <c r="AA300" s="161">
        <f>SUM(AA301:AA303)</f>
        <v>0</v>
      </c>
      <c r="AR300" s="162" t="s">
        <v>82</v>
      </c>
      <c r="AT300" s="163" t="s">
        <v>73</v>
      </c>
      <c r="AU300" s="163" t="s">
        <v>74</v>
      </c>
      <c r="AY300" s="162" t="s">
        <v>165</v>
      </c>
      <c r="BK300" s="164">
        <f>SUM(BK301:BK303)</f>
        <v>0</v>
      </c>
    </row>
    <row r="301" spans="2:65" s="1" customFormat="1" ht="25.5" customHeight="1">
      <c r="B301" s="34"/>
      <c r="C301" s="166" t="s">
        <v>391</v>
      </c>
      <c r="D301" s="166" t="s">
        <v>167</v>
      </c>
      <c r="E301" s="167" t="s">
        <v>696</v>
      </c>
      <c r="F301" s="251" t="s">
        <v>697</v>
      </c>
      <c r="G301" s="251"/>
      <c r="H301" s="251"/>
      <c r="I301" s="251"/>
      <c r="J301" s="168" t="s">
        <v>180</v>
      </c>
      <c r="K301" s="169">
        <v>37.44</v>
      </c>
      <c r="L301" s="252">
        <v>0</v>
      </c>
      <c r="M301" s="253"/>
      <c r="N301" s="254">
        <f>ROUND(L301*K301,3)</f>
        <v>0</v>
      </c>
      <c r="O301" s="254"/>
      <c r="P301" s="254"/>
      <c r="Q301" s="254"/>
      <c r="R301" s="36"/>
      <c r="T301" s="171" t="s">
        <v>20</v>
      </c>
      <c r="U301" s="43" t="s">
        <v>41</v>
      </c>
      <c r="V301" s="35"/>
      <c r="W301" s="172">
        <f>V301*K301</f>
        <v>0</v>
      </c>
      <c r="X301" s="172">
        <v>0</v>
      </c>
      <c r="Y301" s="172">
        <f>X301*K301</f>
        <v>0</v>
      </c>
      <c r="Z301" s="172">
        <v>0</v>
      </c>
      <c r="AA301" s="173">
        <f>Z301*K301</f>
        <v>0</v>
      </c>
      <c r="AR301" s="18" t="s">
        <v>171</v>
      </c>
      <c r="AT301" s="18" t="s">
        <v>167</v>
      </c>
      <c r="AU301" s="18" t="s">
        <v>82</v>
      </c>
      <c r="AY301" s="18" t="s">
        <v>165</v>
      </c>
      <c r="BE301" s="109">
        <f>IF(U301="základná",N301,0)</f>
        <v>0</v>
      </c>
      <c r="BF301" s="109">
        <f>IF(U301="znížená",N301,0)</f>
        <v>0</v>
      </c>
      <c r="BG301" s="109">
        <f>IF(U301="zákl. prenesená",N301,0)</f>
        <v>0</v>
      </c>
      <c r="BH301" s="109">
        <f>IF(U301="zníž. prenesená",N301,0)</f>
        <v>0</v>
      </c>
      <c r="BI301" s="109">
        <f>IF(U301="nulová",N301,0)</f>
        <v>0</v>
      </c>
      <c r="BJ301" s="18" t="s">
        <v>144</v>
      </c>
      <c r="BK301" s="174">
        <f>ROUND(L301*K301,3)</f>
        <v>0</v>
      </c>
      <c r="BL301" s="18" t="s">
        <v>171</v>
      </c>
      <c r="BM301" s="18" t="s">
        <v>698</v>
      </c>
    </row>
    <row r="302" spans="2:65" s="1" customFormat="1" ht="16.5" customHeight="1">
      <c r="B302" s="34"/>
      <c r="C302" s="175" t="s">
        <v>699</v>
      </c>
      <c r="D302" s="175" t="s">
        <v>224</v>
      </c>
      <c r="E302" s="176" t="s">
        <v>700</v>
      </c>
      <c r="F302" s="255" t="s">
        <v>701</v>
      </c>
      <c r="G302" s="255"/>
      <c r="H302" s="255"/>
      <c r="I302" s="255"/>
      <c r="J302" s="177" t="s">
        <v>180</v>
      </c>
      <c r="K302" s="178">
        <v>44.928</v>
      </c>
      <c r="L302" s="256">
        <v>0</v>
      </c>
      <c r="M302" s="257"/>
      <c r="N302" s="258">
        <f>ROUND(L302*K302,3)</f>
        <v>0</v>
      </c>
      <c r="O302" s="254"/>
      <c r="P302" s="254"/>
      <c r="Q302" s="254"/>
      <c r="R302" s="36"/>
      <c r="T302" s="171" t="s">
        <v>20</v>
      </c>
      <c r="U302" s="43" t="s">
        <v>41</v>
      </c>
      <c r="V302" s="35"/>
      <c r="W302" s="172">
        <f>V302*K302</f>
        <v>0</v>
      </c>
      <c r="X302" s="172">
        <v>0</v>
      </c>
      <c r="Y302" s="172">
        <f>X302*K302</f>
        <v>0</v>
      </c>
      <c r="Z302" s="172">
        <v>0</v>
      </c>
      <c r="AA302" s="173">
        <f>Z302*K302</f>
        <v>0</v>
      </c>
      <c r="AR302" s="18" t="s">
        <v>177</v>
      </c>
      <c r="AT302" s="18" t="s">
        <v>224</v>
      </c>
      <c r="AU302" s="18" t="s">
        <v>82</v>
      </c>
      <c r="AY302" s="18" t="s">
        <v>165</v>
      </c>
      <c r="BE302" s="109">
        <f>IF(U302="základná",N302,0)</f>
        <v>0</v>
      </c>
      <c r="BF302" s="109">
        <f>IF(U302="znížená",N302,0)</f>
        <v>0</v>
      </c>
      <c r="BG302" s="109">
        <f>IF(U302="zákl. prenesená",N302,0)</f>
        <v>0</v>
      </c>
      <c r="BH302" s="109">
        <f>IF(U302="zníž. prenesená",N302,0)</f>
        <v>0</v>
      </c>
      <c r="BI302" s="109">
        <f>IF(U302="nulová",N302,0)</f>
        <v>0</v>
      </c>
      <c r="BJ302" s="18" t="s">
        <v>144</v>
      </c>
      <c r="BK302" s="174">
        <f>ROUND(L302*K302,3)</f>
        <v>0</v>
      </c>
      <c r="BL302" s="18" t="s">
        <v>171</v>
      </c>
      <c r="BM302" s="18" t="s">
        <v>702</v>
      </c>
    </row>
    <row r="303" spans="2:65" s="1" customFormat="1" ht="25.5" customHeight="1">
      <c r="B303" s="34"/>
      <c r="C303" s="166" t="s">
        <v>395</v>
      </c>
      <c r="D303" s="166" t="s">
        <v>167</v>
      </c>
      <c r="E303" s="167" t="s">
        <v>703</v>
      </c>
      <c r="F303" s="251" t="s">
        <v>704</v>
      </c>
      <c r="G303" s="251"/>
      <c r="H303" s="251"/>
      <c r="I303" s="251"/>
      <c r="J303" s="168" t="s">
        <v>188</v>
      </c>
      <c r="K303" s="169">
        <v>0.806</v>
      </c>
      <c r="L303" s="252">
        <v>0</v>
      </c>
      <c r="M303" s="253"/>
      <c r="N303" s="254">
        <f>ROUND(L303*K303,3)</f>
        <v>0</v>
      </c>
      <c r="O303" s="254"/>
      <c r="P303" s="254"/>
      <c r="Q303" s="254"/>
      <c r="R303" s="36"/>
      <c r="T303" s="171" t="s">
        <v>20</v>
      </c>
      <c r="U303" s="43" t="s">
        <v>41</v>
      </c>
      <c r="V303" s="35"/>
      <c r="W303" s="172">
        <f>V303*K303</f>
        <v>0</v>
      </c>
      <c r="X303" s="172">
        <v>0</v>
      </c>
      <c r="Y303" s="172">
        <f>X303*K303</f>
        <v>0</v>
      </c>
      <c r="Z303" s="172">
        <v>0</v>
      </c>
      <c r="AA303" s="173">
        <f>Z303*K303</f>
        <v>0</v>
      </c>
      <c r="AR303" s="18" t="s">
        <v>171</v>
      </c>
      <c r="AT303" s="18" t="s">
        <v>167</v>
      </c>
      <c r="AU303" s="18" t="s">
        <v>82</v>
      </c>
      <c r="AY303" s="18" t="s">
        <v>165</v>
      </c>
      <c r="BE303" s="109">
        <f>IF(U303="základná",N303,0)</f>
        <v>0</v>
      </c>
      <c r="BF303" s="109">
        <f>IF(U303="znížená",N303,0)</f>
        <v>0</v>
      </c>
      <c r="BG303" s="109">
        <f>IF(U303="zákl. prenesená",N303,0)</f>
        <v>0</v>
      </c>
      <c r="BH303" s="109">
        <f>IF(U303="zníž. prenesená",N303,0)</f>
        <v>0</v>
      </c>
      <c r="BI303" s="109">
        <f>IF(U303="nulová",N303,0)</f>
        <v>0</v>
      </c>
      <c r="BJ303" s="18" t="s">
        <v>144</v>
      </c>
      <c r="BK303" s="174">
        <f>ROUND(L303*K303,3)</f>
        <v>0</v>
      </c>
      <c r="BL303" s="18" t="s">
        <v>171</v>
      </c>
      <c r="BM303" s="18" t="s">
        <v>705</v>
      </c>
    </row>
    <row r="304" spans="2:63" s="9" customFormat="1" ht="36.75" customHeight="1">
      <c r="B304" s="155"/>
      <c r="C304" s="156"/>
      <c r="D304" s="157" t="s">
        <v>137</v>
      </c>
      <c r="E304" s="157"/>
      <c r="F304" s="157"/>
      <c r="G304" s="157"/>
      <c r="H304" s="157"/>
      <c r="I304" s="157"/>
      <c r="J304" s="157"/>
      <c r="K304" s="157"/>
      <c r="L304" s="157"/>
      <c r="M304" s="157"/>
      <c r="N304" s="269">
        <f>BK304</f>
        <v>0</v>
      </c>
      <c r="O304" s="270"/>
      <c r="P304" s="270"/>
      <c r="Q304" s="270"/>
      <c r="R304" s="158"/>
      <c r="T304" s="159"/>
      <c r="U304" s="156"/>
      <c r="V304" s="156"/>
      <c r="W304" s="160">
        <f>W305+W307</f>
        <v>0</v>
      </c>
      <c r="X304" s="156"/>
      <c r="Y304" s="160">
        <f>Y305+Y307</f>
        <v>0</v>
      </c>
      <c r="Z304" s="156"/>
      <c r="AA304" s="161">
        <f>AA305+AA307</f>
        <v>0</v>
      </c>
      <c r="AR304" s="162" t="s">
        <v>144</v>
      </c>
      <c r="AT304" s="163" t="s">
        <v>73</v>
      </c>
      <c r="AU304" s="163" t="s">
        <v>74</v>
      </c>
      <c r="AY304" s="162" t="s">
        <v>165</v>
      </c>
      <c r="BK304" s="164">
        <f>BK305+BK307</f>
        <v>0</v>
      </c>
    </row>
    <row r="305" spans="2:63" s="9" customFormat="1" ht="19.5" customHeight="1">
      <c r="B305" s="155"/>
      <c r="C305" s="156"/>
      <c r="D305" s="165" t="s">
        <v>138</v>
      </c>
      <c r="E305" s="165"/>
      <c r="F305" s="165"/>
      <c r="G305" s="165"/>
      <c r="H305" s="165"/>
      <c r="I305" s="165"/>
      <c r="J305" s="165"/>
      <c r="K305" s="165"/>
      <c r="L305" s="165"/>
      <c r="M305" s="165"/>
      <c r="N305" s="263">
        <f>BK305</f>
        <v>0</v>
      </c>
      <c r="O305" s="264"/>
      <c r="P305" s="264"/>
      <c r="Q305" s="264"/>
      <c r="R305" s="158"/>
      <c r="T305" s="159"/>
      <c r="U305" s="156"/>
      <c r="V305" s="156"/>
      <c r="W305" s="160">
        <f>W306</f>
        <v>0</v>
      </c>
      <c r="X305" s="156"/>
      <c r="Y305" s="160">
        <f>Y306</f>
        <v>0</v>
      </c>
      <c r="Z305" s="156"/>
      <c r="AA305" s="161">
        <f>AA306</f>
        <v>0</v>
      </c>
      <c r="AR305" s="162" t="s">
        <v>144</v>
      </c>
      <c r="AT305" s="163" t="s">
        <v>73</v>
      </c>
      <c r="AU305" s="163" t="s">
        <v>82</v>
      </c>
      <c r="AY305" s="162" t="s">
        <v>165</v>
      </c>
      <c r="BK305" s="164">
        <f>BK306</f>
        <v>0</v>
      </c>
    </row>
    <row r="306" spans="2:65" s="1" customFormat="1" ht="25.5" customHeight="1">
      <c r="B306" s="34"/>
      <c r="C306" s="166" t="s">
        <v>404</v>
      </c>
      <c r="D306" s="166" t="s">
        <v>167</v>
      </c>
      <c r="E306" s="167" t="s">
        <v>706</v>
      </c>
      <c r="F306" s="251" t="s">
        <v>707</v>
      </c>
      <c r="G306" s="251"/>
      <c r="H306" s="251"/>
      <c r="I306" s="251"/>
      <c r="J306" s="168" t="s">
        <v>180</v>
      </c>
      <c r="K306" s="169">
        <v>256.569</v>
      </c>
      <c r="L306" s="252">
        <v>0</v>
      </c>
      <c r="M306" s="253"/>
      <c r="N306" s="254">
        <f>ROUND(L306*K306,3)</f>
        <v>0</v>
      </c>
      <c r="O306" s="254"/>
      <c r="P306" s="254"/>
      <c r="Q306" s="254"/>
      <c r="R306" s="36"/>
      <c r="T306" s="171" t="s">
        <v>20</v>
      </c>
      <c r="U306" s="43" t="s">
        <v>41</v>
      </c>
      <c r="V306" s="35"/>
      <c r="W306" s="172">
        <f>V306*K306</f>
        <v>0</v>
      </c>
      <c r="X306" s="172">
        <v>0</v>
      </c>
      <c r="Y306" s="172">
        <f>X306*K306</f>
        <v>0</v>
      </c>
      <c r="Z306" s="172">
        <v>0</v>
      </c>
      <c r="AA306" s="173">
        <f>Z306*K306</f>
        <v>0</v>
      </c>
      <c r="AR306" s="18" t="s">
        <v>176</v>
      </c>
      <c r="AT306" s="18" t="s">
        <v>167</v>
      </c>
      <c r="AU306" s="18" t="s">
        <v>144</v>
      </c>
      <c r="AY306" s="18" t="s">
        <v>165</v>
      </c>
      <c r="BE306" s="109">
        <f>IF(U306="základná",N306,0)</f>
        <v>0</v>
      </c>
      <c r="BF306" s="109">
        <f>IF(U306="znížená",N306,0)</f>
        <v>0</v>
      </c>
      <c r="BG306" s="109">
        <f>IF(U306="zákl. prenesená",N306,0)</f>
        <v>0</v>
      </c>
      <c r="BH306" s="109">
        <f>IF(U306="zníž. prenesená",N306,0)</f>
        <v>0</v>
      </c>
      <c r="BI306" s="109">
        <f>IF(U306="nulová",N306,0)</f>
        <v>0</v>
      </c>
      <c r="BJ306" s="18" t="s">
        <v>144</v>
      </c>
      <c r="BK306" s="174">
        <f>ROUND(L306*K306,3)</f>
        <v>0</v>
      </c>
      <c r="BL306" s="18" t="s">
        <v>176</v>
      </c>
      <c r="BM306" s="18" t="s">
        <v>708</v>
      </c>
    </row>
    <row r="307" spans="2:63" s="9" customFormat="1" ht="29.25" customHeight="1">
      <c r="B307" s="155"/>
      <c r="C307" s="156"/>
      <c r="D307" s="165" t="s">
        <v>139</v>
      </c>
      <c r="E307" s="165"/>
      <c r="F307" s="165"/>
      <c r="G307" s="165"/>
      <c r="H307" s="165"/>
      <c r="I307" s="165"/>
      <c r="J307" s="165"/>
      <c r="K307" s="165"/>
      <c r="L307" s="165"/>
      <c r="M307" s="165"/>
      <c r="N307" s="265">
        <f>BK307</f>
        <v>0</v>
      </c>
      <c r="O307" s="266"/>
      <c r="P307" s="266"/>
      <c r="Q307" s="266"/>
      <c r="R307" s="158"/>
      <c r="T307" s="159"/>
      <c r="U307" s="156"/>
      <c r="V307" s="156"/>
      <c r="W307" s="160">
        <f>W308</f>
        <v>0</v>
      </c>
      <c r="X307" s="156"/>
      <c r="Y307" s="160">
        <f>Y308</f>
        <v>0</v>
      </c>
      <c r="Z307" s="156"/>
      <c r="AA307" s="161">
        <f>AA308</f>
        <v>0</v>
      </c>
      <c r="AR307" s="162" t="s">
        <v>144</v>
      </c>
      <c r="AT307" s="163" t="s">
        <v>73</v>
      </c>
      <c r="AU307" s="163" t="s">
        <v>82</v>
      </c>
      <c r="AY307" s="162" t="s">
        <v>165</v>
      </c>
      <c r="BK307" s="164">
        <f>BK308</f>
        <v>0</v>
      </c>
    </row>
    <row r="308" spans="2:65" s="1" customFormat="1" ht="38.25" customHeight="1">
      <c r="B308" s="34"/>
      <c r="C308" s="166" t="s">
        <v>709</v>
      </c>
      <c r="D308" s="166" t="s">
        <v>167</v>
      </c>
      <c r="E308" s="167" t="s">
        <v>710</v>
      </c>
      <c r="F308" s="251" t="s">
        <v>711</v>
      </c>
      <c r="G308" s="251"/>
      <c r="H308" s="251"/>
      <c r="I308" s="251"/>
      <c r="J308" s="168" t="s">
        <v>180</v>
      </c>
      <c r="K308" s="169">
        <v>1072</v>
      </c>
      <c r="L308" s="252">
        <v>0</v>
      </c>
      <c r="M308" s="253"/>
      <c r="N308" s="254">
        <f>ROUND(L308*K308,3)</f>
        <v>0</v>
      </c>
      <c r="O308" s="254"/>
      <c r="P308" s="254"/>
      <c r="Q308" s="254"/>
      <c r="R308" s="36"/>
      <c r="T308" s="171" t="s">
        <v>20</v>
      </c>
      <c r="U308" s="43" t="s">
        <v>41</v>
      </c>
      <c r="V308" s="35"/>
      <c r="W308" s="172">
        <f>V308*K308</f>
        <v>0</v>
      </c>
      <c r="X308" s="172">
        <v>0</v>
      </c>
      <c r="Y308" s="172">
        <f>X308*K308</f>
        <v>0</v>
      </c>
      <c r="Z308" s="172">
        <v>0</v>
      </c>
      <c r="AA308" s="173">
        <f>Z308*K308</f>
        <v>0</v>
      </c>
      <c r="AR308" s="18" t="s">
        <v>176</v>
      </c>
      <c r="AT308" s="18" t="s">
        <v>167</v>
      </c>
      <c r="AU308" s="18" t="s">
        <v>144</v>
      </c>
      <c r="AY308" s="18" t="s">
        <v>165</v>
      </c>
      <c r="BE308" s="109">
        <f>IF(U308="základná",N308,0)</f>
        <v>0</v>
      </c>
      <c r="BF308" s="109">
        <f>IF(U308="znížená",N308,0)</f>
        <v>0</v>
      </c>
      <c r="BG308" s="109">
        <f>IF(U308="zákl. prenesená",N308,0)</f>
        <v>0</v>
      </c>
      <c r="BH308" s="109">
        <f>IF(U308="zníž. prenesená",N308,0)</f>
        <v>0</v>
      </c>
      <c r="BI308" s="109">
        <f>IF(U308="nulová",N308,0)</f>
        <v>0</v>
      </c>
      <c r="BJ308" s="18" t="s">
        <v>144</v>
      </c>
      <c r="BK308" s="174">
        <f>ROUND(L308*K308,3)</f>
        <v>0</v>
      </c>
      <c r="BL308" s="18" t="s">
        <v>176</v>
      </c>
      <c r="BM308" s="18" t="s">
        <v>712</v>
      </c>
    </row>
    <row r="309" spans="2:63" s="1" customFormat="1" ht="49.5" customHeight="1">
      <c r="B309" s="34"/>
      <c r="C309" s="35"/>
      <c r="D309" s="157" t="s">
        <v>713</v>
      </c>
      <c r="E309" s="35"/>
      <c r="F309" s="35"/>
      <c r="G309" s="35"/>
      <c r="H309" s="35"/>
      <c r="I309" s="35"/>
      <c r="J309" s="35"/>
      <c r="K309" s="35"/>
      <c r="L309" s="35"/>
      <c r="M309" s="35"/>
      <c r="N309" s="267">
        <f aca="true" t="shared" si="105" ref="N309:N314">BK309</f>
        <v>0</v>
      </c>
      <c r="O309" s="268"/>
      <c r="P309" s="268"/>
      <c r="Q309" s="268"/>
      <c r="R309" s="36"/>
      <c r="T309" s="142"/>
      <c r="U309" s="35"/>
      <c r="V309" s="35"/>
      <c r="W309" s="35"/>
      <c r="X309" s="35"/>
      <c r="Y309" s="35"/>
      <c r="Z309" s="35"/>
      <c r="AA309" s="77"/>
      <c r="AT309" s="18" t="s">
        <v>73</v>
      </c>
      <c r="AU309" s="18" t="s">
        <v>74</v>
      </c>
      <c r="AY309" s="18" t="s">
        <v>714</v>
      </c>
      <c r="BK309" s="174">
        <f>SUM(BK310:BK314)</f>
        <v>0</v>
      </c>
    </row>
    <row r="310" spans="2:63" s="1" customFormat="1" ht="21.75" customHeight="1">
      <c r="B310" s="34"/>
      <c r="C310" s="179" t="s">
        <v>20</v>
      </c>
      <c r="D310" s="179" t="s">
        <v>167</v>
      </c>
      <c r="E310" s="180" t="s">
        <v>20</v>
      </c>
      <c r="F310" s="259" t="s">
        <v>20</v>
      </c>
      <c r="G310" s="259"/>
      <c r="H310" s="259"/>
      <c r="I310" s="259"/>
      <c r="J310" s="181" t="s">
        <v>20</v>
      </c>
      <c r="K310" s="170"/>
      <c r="L310" s="252"/>
      <c r="M310" s="254"/>
      <c r="N310" s="254">
        <f t="shared" si="105"/>
        <v>0</v>
      </c>
      <c r="O310" s="254"/>
      <c r="P310" s="254"/>
      <c r="Q310" s="254"/>
      <c r="R310" s="36"/>
      <c r="T310" s="171" t="s">
        <v>20</v>
      </c>
      <c r="U310" s="182" t="s">
        <v>41</v>
      </c>
      <c r="V310" s="35"/>
      <c r="W310" s="35"/>
      <c r="X310" s="35"/>
      <c r="Y310" s="35"/>
      <c r="Z310" s="35"/>
      <c r="AA310" s="77"/>
      <c r="AT310" s="18" t="s">
        <v>714</v>
      </c>
      <c r="AU310" s="18" t="s">
        <v>82</v>
      </c>
      <c r="AY310" s="18" t="s">
        <v>714</v>
      </c>
      <c r="BE310" s="109">
        <f>IF(U310="základná",N310,0)</f>
        <v>0</v>
      </c>
      <c r="BF310" s="109">
        <f>IF(U310="znížená",N310,0)</f>
        <v>0</v>
      </c>
      <c r="BG310" s="109">
        <f>IF(U310="zákl. prenesená",N310,0)</f>
        <v>0</v>
      </c>
      <c r="BH310" s="109">
        <f>IF(U310="zníž. prenesená",N310,0)</f>
        <v>0</v>
      </c>
      <c r="BI310" s="109">
        <f>IF(U310="nulová",N310,0)</f>
        <v>0</v>
      </c>
      <c r="BJ310" s="18" t="s">
        <v>144</v>
      </c>
      <c r="BK310" s="174">
        <f>L310*K310</f>
        <v>0</v>
      </c>
    </row>
    <row r="311" spans="2:63" s="1" customFormat="1" ht="21.75" customHeight="1">
      <c r="B311" s="34"/>
      <c r="C311" s="179" t="s">
        <v>20</v>
      </c>
      <c r="D311" s="179" t="s">
        <v>167</v>
      </c>
      <c r="E311" s="180" t="s">
        <v>20</v>
      </c>
      <c r="F311" s="259" t="s">
        <v>20</v>
      </c>
      <c r="G311" s="259"/>
      <c r="H311" s="259"/>
      <c r="I311" s="259"/>
      <c r="J311" s="181" t="s">
        <v>20</v>
      </c>
      <c r="K311" s="170"/>
      <c r="L311" s="252"/>
      <c r="M311" s="254"/>
      <c r="N311" s="254">
        <f t="shared" si="105"/>
        <v>0</v>
      </c>
      <c r="O311" s="254"/>
      <c r="P311" s="254"/>
      <c r="Q311" s="254"/>
      <c r="R311" s="36"/>
      <c r="T311" s="171" t="s">
        <v>20</v>
      </c>
      <c r="U311" s="182" t="s">
        <v>41</v>
      </c>
      <c r="V311" s="35"/>
      <c r="W311" s="35"/>
      <c r="X311" s="35"/>
      <c r="Y311" s="35"/>
      <c r="Z311" s="35"/>
      <c r="AA311" s="77"/>
      <c r="AT311" s="18" t="s">
        <v>714</v>
      </c>
      <c r="AU311" s="18" t="s">
        <v>82</v>
      </c>
      <c r="AY311" s="18" t="s">
        <v>714</v>
      </c>
      <c r="BE311" s="109">
        <f>IF(U311="základná",N311,0)</f>
        <v>0</v>
      </c>
      <c r="BF311" s="109">
        <f>IF(U311="znížená",N311,0)</f>
        <v>0</v>
      </c>
      <c r="BG311" s="109">
        <f>IF(U311="zákl. prenesená",N311,0)</f>
        <v>0</v>
      </c>
      <c r="BH311" s="109">
        <f>IF(U311="zníž. prenesená",N311,0)</f>
        <v>0</v>
      </c>
      <c r="BI311" s="109">
        <f>IF(U311="nulová",N311,0)</f>
        <v>0</v>
      </c>
      <c r="BJ311" s="18" t="s">
        <v>144</v>
      </c>
      <c r="BK311" s="174">
        <f>L311*K311</f>
        <v>0</v>
      </c>
    </row>
    <row r="312" spans="2:63" s="1" customFormat="1" ht="21.75" customHeight="1">
      <c r="B312" s="34"/>
      <c r="C312" s="179" t="s">
        <v>20</v>
      </c>
      <c r="D312" s="179" t="s">
        <v>167</v>
      </c>
      <c r="E312" s="180" t="s">
        <v>20</v>
      </c>
      <c r="F312" s="259" t="s">
        <v>20</v>
      </c>
      <c r="G312" s="259"/>
      <c r="H312" s="259"/>
      <c r="I312" s="259"/>
      <c r="J312" s="181" t="s">
        <v>20</v>
      </c>
      <c r="K312" s="170"/>
      <c r="L312" s="252"/>
      <c r="M312" s="254"/>
      <c r="N312" s="254">
        <f t="shared" si="105"/>
        <v>0</v>
      </c>
      <c r="O312" s="254"/>
      <c r="P312" s="254"/>
      <c r="Q312" s="254"/>
      <c r="R312" s="36"/>
      <c r="T312" s="171" t="s">
        <v>20</v>
      </c>
      <c r="U312" s="182" t="s">
        <v>41</v>
      </c>
      <c r="V312" s="35"/>
      <c r="W312" s="35"/>
      <c r="X312" s="35"/>
      <c r="Y312" s="35"/>
      <c r="Z312" s="35"/>
      <c r="AA312" s="77"/>
      <c r="AT312" s="18" t="s">
        <v>714</v>
      </c>
      <c r="AU312" s="18" t="s">
        <v>82</v>
      </c>
      <c r="AY312" s="18" t="s">
        <v>714</v>
      </c>
      <c r="BE312" s="109">
        <f>IF(U312="základná",N312,0)</f>
        <v>0</v>
      </c>
      <c r="BF312" s="109">
        <f>IF(U312="znížená",N312,0)</f>
        <v>0</v>
      </c>
      <c r="BG312" s="109">
        <f>IF(U312="zákl. prenesená",N312,0)</f>
        <v>0</v>
      </c>
      <c r="BH312" s="109">
        <f>IF(U312="zníž. prenesená",N312,0)</f>
        <v>0</v>
      </c>
      <c r="BI312" s="109">
        <f>IF(U312="nulová",N312,0)</f>
        <v>0</v>
      </c>
      <c r="BJ312" s="18" t="s">
        <v>144</v>
      </c>
      <c r="BK312" s="174">
        <f>L312*K312</f>
        <v>0</v>
      </c>
    </row>
    <row r="313" spans="2:63" s="1" customFormat="1" ht="21.75" customHeight="1">
      <c r="B313" s="34"/>
      <c r="C313" s="179" t="s">
        <v>20</v>
      </c>
      <c r="D313" s="179" t="s">
        <v>167</v>
      </c>
      <c r="E313" s="180" t="s">
        <v>20</v>
      </c>
      <c r="F313" s="259" t="s">
        <v>20</v>
      </c>
      <c r="G313" s="259"/>
      <c r="H313" s="259"/>
      <c r="I313" s="259"/>
      <c r="J313" s="181" t="s">
        <v>20</v>
      </c>
      <c r="K313" s="170"/>
      <c r="L313" s="252"/>
      <c r="M313" s="254"/>
      <c r="N313" s="254">
        <f t="shared" si="105"/>
        <v>0</v>
      </c>
      <c r="O313" s="254"/>
      <c r="P313" s="254"/>
      <c r="Q313" s="254"/>
      <c r="R313" s="36"/>
      <c r="T313" s="171" t="s">
        <v>20</v>
      </c>
      <c r="U313" s="182" t="s">
        <v>41</v>
      </c>
      <c r="V313" s="35"/>
      <c r="W313" s="35"/>
      <c r="X313" s="35"/>
      <c r="Y313" s="35"/>
      <c r="Z313" s="35"/>
      <c r="AA313" s="77"/>
      <c r="AT313" s="18" t="s">
        <v>714</v>
      </c>
      <c r="AU313" s="18" t="s">
        <v>82</v>
      </c>
      <c r="AY313" s="18" t="s">
        <v>714</v>
      </c>
      <c r="BE313" s="109">
        <f>IF(U313="základná",N313,0)</f>
        <v>0</v>
      </c>
      <c r="BF313" s="109">
        <f>IF(U313="znížená",N313,0)</f>
        <v>0</v>
      </c>
      <c r="BG313" s="109">
        <f>IF(U313="zákl. prenesená",N313,0)</f>
        <v>0</v>
      </c>
      <c r="BH313" s="109">
        <f>IF(U313="zníž. prenesená",N313,0)</f>
        <v>0</v>
      </c>
      <c r="BI313" s="109">
        <f>IF(U313="nulová",N313,0)</f>
        <v>0</v>
      </c>
      <c r="BJ313" s="18" t="s">
        <v>144</v>
      </c>
      <c r="BK313" s="174">
        <f>L313*K313</f>
        <v>0</v>
      </c>
    </row>
    <row r="314" spans="2:63" s="1" customFormat="1" ht="21.75" customHeight="1">
      <c r="B314" s="34"/>
      <c r="C314" s="179" t="s">
        <v>20</v>
      </c>
      <c r="D314" s="179" t="s">
        <v>167</v>
      </c>
      <c r="E314" s="180" t="s">
        <v>20</v>
      </c>
      <c r="F314" s="259" t="s">
        <v>20</v>
      </c>
      <c r="G314" s="259"/>
      <c r="H314" s="259"/>
      <c r="I314" s="259"/>
      <c r="J314" s="181" t="s">
        <v>20</v>
      </c>
      <c r="K314" s="170"/>
      <c r="L314" s="252"/>
      <c r="M314" s="254"/>
      <c r="N314" s="254">
        <f t="shared" si="105"/>
        <v>0</v>
      </c>
      <c r="O314" s="254"/>
      <c r="P314" s="254"/>
      <c r="Q314" s="254"/>
      <c r="R314" s="36"/>
      <c r="T314" s="171" t="s">
        <v>20</v>
      </c>
      <c r="U314" s="182" t="s">
        <v>41</v>
      </c>
      <c r="V314" s="55"/>
      <c r="W314" s="55"/>
      <c r="X314" s="55"/>
      <c r="Y314" s="55"/>
      <c r="Z314" s="55"/>
      <c r="AA314" s="57"/>
      <c r="AT314" s="18" t="s">
        <v>714</v>
      </c>
      <c r="AU314" s="18" t="s">
        <v>82</v>
      </c>
      <c r="AY314" s="18" t="s">
        <v>714</v>
      </c>
      <c r="BE314" s="109">
        <f>IF(U314="základná",N314,0)</f>
        <v>0</v>
      </c>
      <c r="BF314" s="109">
        <f>IF(U314="znížená",N314,0)</f>
        <v>0</v>
      </c>
      <c r="BG314" s="109">
        <f>IF(U314="zákl. prenesená",N314,0)</f>
        <v>0</v>
      </c>
      <c r="BH314" s="109">
        <f>IF(U314="zníž. prenesená",N314,0)</f>
        <v>0</v>
      </c>
      <c r="BI314" s="109">
        <f>IF(U314="nulová",N314,0)</f>
        <v>0</v>
      </c>
      <c r="BJ314" s="18" t="s">
        <v>144</v>
      </c>
      <c r="BK314" s="174">
        <f>L314*K314</f>
        <v>0</v>
      </c>
    </row>
    <row r="315" spans="2:18" s="1" customFormat="1" ht="6.75" customHeight="1">
      <c r="B315" s="58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60"/>
    </row>
  </sheetData>
  <sheetProtection password="CC35" sheet="1" objects="1" scenarios="1" formatColumns="0" formatRows="0"/>
  <mergeCells count="568">
    <mergeCell ref="N309:Q309"/>
    <mergeCell ref="H1:K1"/>
    <mergeCell ref="S2:AC2"/>
    <mergeCell ref="F313:I313"/>
    <mergeCell ref="L313:M313"/>
    <mergeCell ref="N313:Q313"/>
    <mergeCell ref="F314:I314"/>
    <mergeCell ref="L314:M314"/>
    <mergeCell ref="N314:Q314"/>
    <mergeCell ref="N138:Q138"/>
    <mergeCell ref="N139:Q139"/>
    <mergeCell ref="N140:Q140"/>
    <mergeCell ref="N149:Q149"/>
    <mergeCell ref="N157:Q157"/>
    <mergeCell ref="N176:Q176"/>
    <mergeCell ref="N194:Q194"/>
    <mergeCell ref="N198:Q198"/>
    <mergeCell ref="N207:Q207"/>
    <mergeCell ref="N218:Q218"/>
    <mergeCell ref="N221:Q221"/>
    <mergeCell ref="N239:Q239"/>
    <mergeCell ref="N244:Q244"/>
    <mergeCell ref="N255:Q255"/>
    <mergeCell ref="N260:Q260"/>
    <mergeCell ref="N275:Q275"/>
    <mergeCell ref="N286:Q286"/>
    <mergeCell ref="N292:Q292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03:I303"/>
    <mergeCell ref="L303:M303"/>
    <mergeCell ref="N303:Q303"/>
    <mergeCell ref="F306:I306"/>
    <mergeCell ref="L306:M306"/>
    <mergeCell ref="N306:Q306"/>
    <mergeCell ref="F308:I308"/>
    <mergeCell ref="L308:M308"/>
    <mergeCell ref="N308:Q308"/>
    <mergeCell ref="N304:Q304"/>
    <mergeCell ref="N305:Q305"/>
    <mergeCell ref="N307:Q307"/>
    <mergeCell ref="F299:I299"/>
    <mergeCell ref="L299:M299"/>
    <mergeCell ref="N299:Q299"/>
    <mergeCell ref="F301:I301"/>
    <mergeCell ref="L301:M301"/>
    <mergeCell ref="N301:Q301"/>
    <mergeCell ref="F302:I302"/>
    <mergeCell ref="L302:M302"/>
    <mergeCell ref="N302:Q302"/>
    <mergeCell ref="N300:Q300"/>
    <mergeCell ref="F295:I295"/>
    <mergeCell ref="L295:M295"/>
    <mergeCell ref="N295:Q295"/>
    <mergeCell ref="F297:I297"/>
    <mergeCell ref="L297:M297"/>
    <mergeCell ref="N297:Q297"/>
    <mergeCell ref="F298:I298"/>
    <mergeCell ref="L298:M298"/>
    <mergeCell ref="N298:Q298"/>
    <mergeCell ref="N296:Q296"/>
    <mergeCell ref="F291:I291"/>
    <mergeCell ref="L291:M291"/>
    <mergeCell ref="N291:Q291"/>
    <mergeCell ref="F293:I293"/>
    <mergeCell ref="L293:M293"/>
    <mergeCell ref="N293:Q293"/>
    <mergeCell ref="F294:I294"/>
    <mergeCell ref="L294:M294"/>
    <mergeCell ref="N294:Q294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84:I284"/>
    <mergeCell ref="L284:M284"/>
    <mergeCell ref="N284:Q284"/>
    <mergeCell ref="F285:I285"/>
    <mergeCell ref="L285:M285"/>
    <mergeCell ref="N285:Q285"/>
    <mergeCell ref="F287:I287"/>
    <mergeCell ref="L287:M287"/>
    <mergeCell ref="N287:Q287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74:I274"/>
    <mergeCell ref="L274:M274"/>
    <mergeCell ref="N274:Q274"/>
    <mergeCell ref="F276:I276"/>
    <mergeCell ref="L276:M276"/>
    <mergeCell ref="N276:Q276"/>
    <mergeCell ref="F277:I277"/>
    <mergeCell ref="L277:M277"/>
    <mergeCell ref="N277:Q277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58:I258"/>
    <mergeCell ref="L258:M258"/>
    <mergeCell ref="N258:Q258"/>
    <mergeCell ref="F259:I259"/>
    <mergeCell ref="L259:M259"/>
    <mergeCell ref="N259:Q259"/>
    <mergeCell ref="F261:I261"/>
    <mergeCell ref="L261:M261"/>
    <mergeCell ref="N261:Q261"/>
    <mergeCell ref="F254:I254"/>
    <mergeCell ref="L254:M254"/>
    <mergeCell ref="N254:Q254"/>
    <mergeCell ref="F256:I256"/>
    <mergeCell ref="L256:M256"/>
    <mergeCell ref="N256:Q256"/>
    <mergeCell ref="F257:I257"/>
    <mergeCell ref="L257:M257"/>
    <mergeCell ref="N257:Q257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37:I237"/>
    <mergeCell ref="L237:M237"/>
    <mergeCell ref="N237:Q237"/>
    <mergeCell ref="F238:I238"/>
    <mergeCell ref="L238:M238"/>
    <mergeCell ref="N238:Q238"/>
    <mergeCell ref="F240:I240"/>
    <mergeCell ref="L240:M240"/>
    <mergeCell ref="N240:Q240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7:I217"/>
    <mergeCell ref="L217:M217"/>
    <mergeCell ref="N217:Q217"/>
    <mergeCell ref="F219:I219"/>
    <mergeCell ref="L219:M219"/>
    <mergeCell ref="N219:Q219"/>
    <mergeCell ref="F220:I220"/>
    <mergeCell ref="L220:M220"/>
    <mergeCell ref="N220:Q220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7:I197"/>
    <mergeCell ref="L197:M197"/>
    <mergeCell ref="N197:Q197"/>
    <mergeCell ref="F199:I199"/>
    <mergeCell ref="L199:M199"/>
    <mergeCell ref="N199:Q199"/>
    <mergeCell ref="F200:I200"/>
    <mergeCell ref="L200:M200"/>
    <mergeCell ref="N200:Q200"/>
    <mergeCell ref="F193:I193"/>
    <mergeCell ref="L193:M193"/>
    <mergeCell ref="N193:Q193"/>
    <mergeCell ref="F195:I195"/>
    <mergeCell ref="L195:M195"/>
    <mergeCell ref="N195:Q195"/>
    <mergeCell ref="F196:I196"/>
    <mergeCell ref="L196:M196"/>
    <mergeCell ref="N196:Q196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4:I174"/>
    <mergeCell ref="L174:M174"/>
    <mergeCell ref="N174:Q174"/>
    <mergeCell ref="F175:I175"/>
    <mergeCell ref="L175:M175"/>
    <mergeCell ref="N175:Q175"/>
    <mergeCell ref="F177:I177"/>
    <mergeCell ref="L177:M177"/>
    <mergeCell ref="N177:Q177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29:P129"/>
    <mergeCell ref="F130:P130"/>
    <mergeCell ref="M132:P132"/>
    <mergeCell ref="M134:Q134"/>
    <mergeCell ref="M135:Q135"/>
    <mergeCell ref="F137:I137"/>
    <mergeCell ref="L137:M137"/>
    <mergeCell ref="N137:Q137"/>
    <mergeCell ref="F141:I141"/>
    <mergeCell ref="L141:M141"/>
    <mergeCell ref="N141:Q141"/>
    <mergeCell ref="D116:H116"/>
    <mergeCell ref="N116:Q116"/>
    <mergeCell ref="D117:H117"/>
    <mergeCell ref="N117:Q117"/>
    <mergeCell ref="D118:H118"/>
    <mergeCell ref="N118:Q118"/>
    <mergeCell ref="N119:Q119"/>
    <mergeCell ref="L121:Q121"/>
    <mergeCell ref="C127:Q127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310:D315">
      <formula1>"K, M"</formula1>
    </dataValidation>
    <dataValidation type="list" allowBlank="1" showInputMessage="1" showErrorMessage="1" error="Povolené sú hodnoty základná, znížená, nulová." sqref="U310:U315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37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104</v>
      </c>
      <c r="G1" s="13"/>
      <c r="H1" s="271" t="s">
        <v>105</v>
      </c>
      <c r="I1" s="271"/>
      <c r="J1" s="271"/>
      <c r="K1" s="271"/>
      <c r="L1" s="13" t="s">
        <v>106</v>
      </c>
      <c r="M1" s="11"/>
      <c r="N1" s="11"/>
      <c r="O1" s="12" t="s">
        <v>107</v>
      </c>
      <c r="P1" s="11"/>
      <c r="Q1" s="11"/>
      <c r="R1" s="11"/>
      <c r="S1" s="13" t="s">
        <v>108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8" t="s">
        <v>8</v>
      </c>
      <c r="T2" s="229"/>
      <c r="U2" s="229"/>
      <c r="V2" s="229"/>
      <c r="W2" s="229"/>
      <c r="X2" s="229"/>
      <c r="Y2" s="229"/>
      <c r="Z2" s="229"/>
      <c r="AA2" s="229"/>
      <c r="AB2" s="229"/>
      <c r="AC2" s="229"/>
      <c r="AT2" s="18" t="s">
        <v>86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82</v>
      </c>
    </row>
    <row r="4" spans="2:46" ht="36.75" customHeight="1">
      <c r="B4" s="22"/>
      <c r="C4" s="185" t="s">
        <v>109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17" t="s">
        <v>12</v>
      </c>
      <c r="AT4" s="18" t="s">
        <v>6</v>
      </c>
    </row>
    <row r="5" spans="2:18" ht="6.7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4.75" customHeight="1">
      <c r="B6" s="22"/>
      <c r="C6" s="25"/>
      <c r="D6" s="29" t="s">
        <v>17</v>
      </c>
      <c r="E6" s="25"/>
      <c r="F6" s="230" t="str">
        <f>'Rekapitulácia stavby'!K6</f>
        <v>MŠ Olšavica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5"/>
      <c r="R6" s="23"/>
    </row>
    <row r="7" spans="2:18" s="1" customFormat="1" ht="32.25" customHeight="1">
      <c r="B7" s="34"/>
      <c r="C7" s="35"/>
      <c r="D7" s="28" t="s">
        <v>110</v>
      </c>
      <c r="E7" s="35"/>
      <c r="F7" s="191" t="s">
        <v>715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5"/>
      <c r="R7" s="36"/>
    </row>
    <row r="8" spans="2:18" s="1" customFormat="1" ht="14.25" customHeight="1">
      <c r="B8" s="34"/>
      <c r="C8" s="35"/>
      <c r="D8" s="29" t="s">
        <v>19</v>
      </c>
      <c r="E8" s="35"/>
      <c r="F8" s="27" t="s">
        <v>20</v>
      </c>
      <c r="G8" s="35"/>
      <c r="H8" s="35"/>
      <c r="I8" s="35"/>
      <c r="J8" s="35"/>
      <c r="K8" s="35"/>
      <c r="L8" s="35"/>
      <c r="M8" s="29" t="s">
        <v>21</v>
      </c>
      <c r="N8" s="35"/>
      <c r="O8" s="27" t="s">
        <v>20</v>
      </c>
      <c r="P8" s="35"/>
      <c r="Q8" s="35"/>
      <c r="R8" s="36"/>
    </row>
    <row r="9" spans="2:18" s="1" customFormat="1" ht="14.25" customHeight="1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33" t="str">
        <f>'Rekapitulácia stavby'!AN8</f>
        <v>6. 11. 2017</v>
      </c>
      <c r="P9" s="234"/>
      <c r="Q9" s="35"/>
      <c r="R9" s="36"/>
    </row>
    <row r="10" spans="2:18" s="1" customFormat="1" ht="10.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25" customHeight="1">
      <c r="B11" s="34"/>
      <c r="C11" s="35"/>
      <c r="D11" s="29" t="s">
        <v>26</v>
      </c>
      <c r="E11" s="35"/>
      <c r="F11" s="35"/>
      <c r="G11" s="35"/>
      <c r="H11" s="35"/>
      <c r="I11" s="35"/>
      <c r="J11" s="35"/>
      <c r="K11" s="35"/>
      <c r="L11" s="35"/>
      <c r="M11" s="29" t="s">
        <v>27</v>
      </c>
      <c r="N11" s="35"/>
      <c r="O11" s="189">
        <f>IF('Rekapitulácia stavby'!AN10="","",'Rekapitulácia stavby'!AN10)</f>
      </c>
      <c r="P11" s="189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IF('Rekapitulácia stavby'!E11="","",'Rekapitulácia stavby'!E11)</f>
        <v> </v>
      </c>
      <c r="F12" s="35"/>
      <c r="G12" s="35"/>
      <c r="H12" s="35"/>
      <c r="I12" s="35"/>
      <c r="J12" s="35"/>
      <c r="K12" s="35"/>
      <c r="L12" s="35"/>
      <c r="M12" s="29" t="s">
        <v>28</v>
      </c>
      <c r="N12" s="35"/>
      <c r="O12" s="189">
        <f>IF('Rekapitulácia stavby'!AN11="","",'Rekapitulácia stavby'!AN11)</f>
      </c>
      <c r="P12" s="189"/>
      <c r="Q12" s="35"/>
      <c r="R12" s="36"/>
    </row>
    <row r="13" spans="2:18" s="1" customFormat="1" ht="6.7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25" customHeight="1">
      <c r="B14" s="34"/>
      <c r="C14" s="35"/>
      <c r="D14" s="29" t="s">
        <v>29</v>
      </c>
      <c r="E14" s="35"/>
      <c r="F14" s="35"/>
      <c r="G14" s="35"/>
      <c r="H14" s="35"/>
      <c r="I14" s="35"/>
      <c r="J14" s="35"/>
      <c r="K14" s="35"/>
      <c r="L14" s="35"/>
      <c r="M14" s="29" t="s">
        <v>27</v>
      </c>
      <c r="N14" s="35"/>
      <c r="O14" s="235" t="str">
        <f>IF('Rekapitulácia stavby'!AN13="","",'Rekapitulácia stavby'!AN13)</f>
        <v>Vyplň údaj</v>
      </c>
      <c r="P14" s="189"/>
      <c r="Q14" s="35"/>
      <c r="R14" s="36"/>
    </row>
    <row r="15" spans="2:18" s="1" customFormat="1" ht="18" customHeight="1">
      <c r="B15" s="34"/>
      <c r="C15" s="35"/>
      <c r="D15" s="35"/>
      <c r="E15" s="235" t="str">
        <f>IF('Rekapitulácia stavby'!E14="","",'Rekapitulácia stavby'!E14)</f>
        <v>Vyplň údaj</v>
      </c>
      <c r="F15" s="236"/>
      <c r="G15" s="236"/>
      <c r="H15" s="236"/>
      <c r="I15" s="236"/>
      <c r="J15" s="236"/>
      <c r="K15" s="236"/>
      <c r="L15" s="236"/>
      <c r="M15" s="29" t="s">
        <v>28</v>
      </c>
      <c r="N15" s="35"/>
      <c r="O15" s="235" t="str">
        <f>IF('Rekapitulácia stavby'!AN14="","",'Rekapitulácia stavby'!AN14)</f>
        <v>Vyplň údaj</v>
      </c>
      <c r="P15" s="189"/>
      <c r="Q15" s="35"/>
      <c r="R15" s="36"/>
    </row>
    <row r="16" spans="2:18" s="1" customFormat="1" ht="6.7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25" customHeight="1">
      <c r="B17" s="34"/>
      <c r="C17" s="35"/>
      <c r="D17" s="29" t="s">
        <v>31</v>
      </c>
      <c r="E17" s="35"/>
      <c r="F17" s="35"/>
      <c r="G17" s="35"/>
      <c r="H17" s="35"/>
      <c r="I17" s="35"/>
      <c r="J17" s="35"/>
      <c r="K17" s="35"/>
      <c r="L17" s="35"/>
      <c r="M17" s="29" t="s">
        <v>27</v>
      </c>
      <c r="N17" s="35"/>
      <c r="O17" s="189">
        <f>IF('Rekapitulácia stavby'!AN16="","",'Rekapitulácia stavby'!AN16)</f>
      </c>
      <c r="P17" s="189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IF('Rekapitulácia stavby'!E17="","",'Rekapitulácia stavby'!E17)</f>
        <v> </v>
      </c>
      <c r="F18" s="35"/>
      <c r="G18" s="35"/>
      <c r="H18" s="35"/>
      <c r="I18" s="35"/>
      <c r="J18" s="35"/>
      <c r="K18" s="35"/>
      <c r="L18" s="35"/>
      <c r="M18" s="29" t="s">
        <v>28</v>
      </c>
      <c r="N18" s="35"/>
      <c r="O18" s="189">
        <f>IF('Rekapitulácia stavby'!AN17="","",'Rekapitulácia stavby'!AN17)</f>
      </c>
      <c r="P18" s="189"/>
      <c r="Q18" s="35"/>
      <c r="R18" s="36"/>
    </row>
    <row r="19" spans="2:18" s="1" customFormat="1" ht="6.7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25" customHeight="1">
      <c r="B20" s="34"/>
      <c r="C20" s="35"/>
      <c r="D20" s="29" t="s">
        <v>33</v>
      </c>
      <c r="E20" s="35"/>
      <c r="F20" s="35"/>
      <c r="G20" s="35"/>
      <c r="H20" s="35"/>
      <c r="I20" s="35"/>
      <c r="J20" s="35"/>
      <c r="K20" s="35"/>
      <c r="L20" s="35"/>
      <c r="M20" s="29" t="s">
        <v>27</v>
      </c>
      <c r="N20" s="35"/>
      <c r="O20" s="189">
        <f>IF('Rekapitulácia stavby'!AN19="","",'Rekapitulácia stavby'!AN19)</f>
      </c>
      <c r="P20" s="189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IF('Rekapitulácia stavby'!E20="","",'Rekapitulácia stavby'!E20)</f>
        <v> </v>
      </c>
      <c r="F21" s="35"/>
      <c r="G21" s="35"/>
      <c r="H21" s="35"/>
      <c r="I21" s="35"/>
      <c r="J21" s="35"/>
      <c r="K21" s="35"/>
      <c r="L21" s="35"/>
      <c r="M21" s="29" t="s">
        <v>28</v>
      </c>
      <c r="N21" s="35"/>
      <c r="O21" s="189">
        <f>IF('Rekapitulácia stavby'!AN20="","",'Rekapitulácia stavby'!AN20)</f>
      </c>
      <c r="P21" s="189"/>
      <c r="Q21" s="35"/>
      <c r="R21" s="36"/>
    </row>
    <row r="22" spans="2:18" s="1" customFormat="1" ht="6.7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25" customHeight="1">
      <c r="B23" s="34"/>
      <c r="C23" s="35"/>
      <c r="D23" s="29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4" t="s">
        <v>20</v>
      </c>
      <c r="F24" s="194"/>
      <c r="G24" s="194"/>
      <c r="H24" s="194"/>
      <c r="I24" s="194"/>
      <c r="J24" s="194"/>
      <c r="K24" s="194"/>
      <c r="L24" s="194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7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25" customHeight="1">
      <c r="B27" s="34"/>
      <c r="C27" s="35"/>
      <c r="D27" s="119" t="s">
        <v>112</v>
      </c>
      <c r="E27" s="35"/>
      <c r="F27" s="35"/>
      <c r="G27" s="35"/>
      <c r="H27" s="35"/>
      <c r="I27" s="35"/>
      <c r="J27" s="35"/>
      <c r="K27" s="35"/>
      <c r="L27" s="35"/>
      <c r="M27" s="195">
        <f>N88</f>
        <v>0</v>
      </c>
      <c r="N27" s="195"/>
      <c r="O27" s="195"/>
      <c r="P27" s="195"/>
      <c r="Q27" s="35"/>
      <c r="R27" s="36"/>
    </row>
    <row r="28" spans="2:18" s="1" customFormat="1" ht="14.25" customHeight="1">
      <c r="B28" s="34"/>
      <c r="C28" s="35"/>
      <c r="D28" s="33" t="s">
        <v>99</v>
      </c>
      <c r="E28" s="35"/>
      <c r="F28" s="35"/>
      <c r="G28" s="35"/>
      <c r="H28" s="35"/>
      <c r="I28" s="35"/>
      <c r="J28" s="35"/>
      <c r="K28" s="35"/>
      <c r="L28" s="35"/>
      <c r="M28" s="195">
        <f>N99</f>
        <v>0</v>
      </c>
      <c r="N28" s="195"/>
      <c r="O28" s="195"/>
      <c r="P28" s="195"/>
      <c r="Q28" s="35"/>
      <c r="R28" s="36"/>
    </row>
    <row r="29" spans="2:18" s="1" customFormat="1" ht="6.7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4.75" customHeight="1">
      <c r="B30" s="34"/>
      <c r="C30" s="35"/>
      <c r="D30" s="120" t="s">
        <v>37</v>
      </c>
      <c r="E30" s="35"/>
      <c r="F30" s="35"/>
      <c r="G30" s="35"/>
      <c r="H30" s="35"/>
      <c r="I30" s="35"/>
      <c r="J30" s="35"/>
      <c r="K30" s="35"/>
      <c r="L30" s="35"/>
      <c r="M30" s="237">
        <f>ROUND(M27+M28,2)</f>
        <v>0</v>
      </c>
      <c r="N30" s="232"/>
      <c r="O30" s="232"/>
      <c r="P30" s="232"/>
      <c r="Q30" s="35"/>
      <c r="R30" s="36"/>
    </row>
    <row r="31" spans="2:18" s="1" customFormat="1" ht="6.7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25" customHeight="1">
      <c r="B32" s="34"/>
      <c r="C32" s="35"/>
      <c r="D32" s="41" t="s">
        <v>38</v>
      </c>
      <c r="E32" s="41" t="s">
        <v>39</v>
      </c>
      <c r="F32" s="42">
        <v>0.2</v>
      </c>
      <c r="G32" s="121" t="s">
        <v>40</v>
      </c>
      <c r="H32" s="238">
        <f>ROUND((((SUM(BE99:BE106)+SUM(BE124:BE209))+SUM(BE211:BE215))),2)</f>
        <v>0</v>
      </c>
      <c r="I32" s="232"/>
      <c r="J32" s="232"/>
      <c r="K32" s="35"/>
      <c r="L32" s="35"/>
      <c r="M32" s="238">
        <f>ROUND(((ROUND((SUM(BE99:BE106)+SUM(BE124:BE209)),2)*F32)+SUM(BE211:BE215)*F32),2)</f>
        <v>0</v>
      </c>
      <c r="N32" s="232"/>
      <c r="O32" s="232"/>
      <c r="P32" s="232"/>
      <c r="Q32" s="35"/>
      <c r="R32" s="36"/>
    </row>
    <row r="33" spans="2:18" s="1" customFormat="1" ht="14.25" customHeight="1">
      <c r="B33" s="34"/>
      <c r="C33" s="35"/>
      <c r="D33" s="35"/>
      <c r="E33" s="41" t="s">
        <v>41</v>
      </c>
      <c r="F33" s="42">
        <v>0.2</v>
      </c>
      <c r="G33" s="121" t="s">
        <v>40</v>
      </c>
      <c r="H33" s="238">
        <f>ROUND((((SUM(BF99:BF106)+SUM(BF124:BF209))+SUM(BF211:BF215))),2)</f>
        <v>0</v>
      </c>
      <c r="I33" s="232"/>
      <c r="J33" s="232"/>
      <c r="K33" s="35"/>
      <c r="L33" s="35"/>
      <c r="M33" s="238">
        <f>ROUND(((ROUND((SUM(BF99:BF106)+SUM(BF124:BF209)),2)*F33)+SUM(BF211:BF215)*F33),2)</f>
        <v>0</v>
      </c>
      <c r="N33" s="232"/>
      <c r="O33" s="232"/>
      <c r="P33" s="232"/>
      <c r="Q33" s="35"/>
      <c r="R33" s="36"/>
    </row>
    <row r="34" spans="2:18" s="1" customFormat="1" ht="14.25" customHeight="1" hidden="1">
      <c r="B34" s="34"/>
      <c r="C34" s="35"/>
      <c r="D34" s="35"/>
      <c r="E34" s="41" t="s">
        <v>42</v>
      </c>
      <c r="F34" s="42">
        <v>0.2</v>
      </c>
      <c r="G34" s="121" t="s">
        <v>40</v>
      </c>
      <c r="H34" s="238">
        <f>ROUND((((SUM(BG99:BG106)+SUM(BG124:BG209))+SUM(BG211:BG215))),2)</f>
        <v>0</v>
      </c>
      <c r="I34" s="232"/>
      <c r="J34" s="232"/>
      <c r="K34" s="35"/>
      <c r="L34" s="35"/>
      <c r="M34" s="238">
        <v>0</v>
      </c>
      <c r="N34" s="232"/>
      <c r="O34" s="232"/>
      <c r="P34" s="232"/>
      <c r="Q34" s="35"/>
      <c r="R34" s="36"/>
    </row>
    <row r="35" spans="2:18" s="1" customFormat="1" ht="14.25" customHeight="1" hidden="1">
      <c r="B35" s="34"/>
      <c r="C35" s="35"/>
      <c r="D35" s="35"/>
      <c r="E35" s="41" t="s">
        <v>43</v>
      </c>
      <c r="F35" s="42">
        <v>0.2</v>
      </c>
      <c r="G35" s="121" t="s">
        <v>40</v>
      </c>
      <c r="H35" s="238">
        <f>ROUND((((SUM(BH99:BH106)+SUM(BH124:BH209))+SUM(BH211:BH215))),2)</f>
        <v>0</v>
      </c>
      <c r="I35" s="232"/>
      <c r="J35" s="232"/>
      <c r="K35" s="35"/>
      <c r="L35" s="35"/>
      <c r="M35" s="238">
        <v>0</v>
      </c>
      <c r="N35" s="232"/>
      <c r="O35" s="232"/>
      <c r="P35" s="232"/>
      <c r="Q35" s="35"/>
      <c r="R35" s="36"/>
    </row>
    <row r="36" spans="2:18" s="1" customFormat="1" ht="14.25" customHeight="1" hidden="1">
      <c r="B36" s="34"/>
      <c r="C36" s="35"/>
      <c r="D36" s="35"/>
      <c r="E36" s="41" t="s">
        <v>44</v>
      </c>
      <c r="F36" s="42">
        <v>0</v>
      </c>
      <c r="G36" s="121" t="s">
        <v>40</v>
      </c>
      <c r="H36" s="238">
        <f>ROUND((((SUM(BI99:BI106)+SUM(BI124:BI209))+SUM(BI211:BI215))),2)</f>
        <v>0</v>
      </c>
      <c r="I36" s="232"/>
      <c r="J36" s="232"/>
      <c r="K36" s="35"/>
      <c r="L36" s="35"/>
      <c r="M36" s="238">
        <v>0</v>
      </c>
      <c r="N36" s="232"/>
      <c r="O36" s="232"/>
      <c r="P36" s="232"/>
      <c r="Q36" s="35"/>
      <c r="R36" s="36"/>
    </row>
    <row r="37" spans="2:18" s="1" customFormat="1" ht="6.7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4.75" customHeight="1">
      <c r="B38" s="34"/>
      <c r="C38" s="117"/>
      <c r="D38" s="122" t="s">
        <v>45</v>
      </c>
      <c r="E38" s="78"/>
      <c r="F38" s="78"/>
      <c r="G38" s="123" t="s">
        <v>46</v>
      </c>
      <c r="H38" s="124" t="s">
        <v>47</v>
      </c>
      <c r="I38" s="78"/>
      <c r="J38" s="78"/>
      <c r="K38" s="78"/>
      <c r="L38" s="239">
        <f>SUM(M30:M36)</f>
        <v>0</v>
      </c>
      <c r="M38" s="239"/>
      <c r="N38" s="239"/>
      <c r="O38" s="239"/>
      <c r="P38" s="240"/>
      <c r="Q38" s="117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75" customHeight="1">
      <c r="B76" s="34"/>
      <c r="C76" s="185" t="s">
        <v>113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6"/>
      <c r="T76" s="128"/>
      <c r="U76" s="128"/>
    </row>
    <row r="77" spans="2:21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17</v>
      </c>
      <c r="D78" s="35"/>
      <c r="E78" s="35"/>
      <c r="F78" s="230" t="str">
        <f>F6</f>
        <v>MŠ Olšavica</v>
      </c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35"/>
      <c r="R78" s="36"/>
      <c r="T78" s="128"/>
      <c r="U78" s="128"/>
    </row>
    <row r="79" spans="2:21" s="1" customFormat="1" ht="36.75" customHeight="1">
      <c r="B79" s="34"/>
      <c r="C79" s="68" t="s">
        <v>110</v>
      </c>
      <c r="D79" s="35"/>
      <c r="E79" s="35"/>
      <c r="F79" s="205" t="str">
        <f>F7</f>
        <v>02 - ZTI</v>
      </c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35"/>
      <c r="R79" s="36"/>
      <c r="T79" s="128"/>
      <c r="U79" s="128"/>
    </row>
    <row r="80" spans="2:21" s="1" customFormat="1" ht="6.7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22</v>
      </c>
      <c r="D81" s="35"/>
      <c r="E81" s="35"/>
      <c r="F81" s="27" t="str">
        <f>F9</f>
        <v> </v>
      </c>
      <c r="G81" s="35"/>
      <c r="H81" s="35"/>
      <c r="I81" s="35"/>
      <c r="J81" s="35"/>
      <c r="K81" s="29" t="s">
        <v>24</v>
      </c>
      <c r="L81" s="35"/>
      <c r="M81" s="234" t="str">
        <f>IF(O9="","",O9)</f>
        <v>6. 11. 2017</v>
      </c>
      <c r="N81" s="234"/>
      <c r="O81" s="234"/>
      <c r="P81" s="234"/>
      <c r="Q81" s="35"/>
      <c r="R81" s="36"/>
      <c r="T81" s="128"/>
      <c r="U81" s="128"/>
    </row>
    <row r="82" spans="2:21" s="1" customFormat="1" ht="6.7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5">
      <c r="B83" s="34"/>
      <c r="C83" s="29" t="s">
        <v>26</v>
      </c>
      <c r="D83" s="35"/>
      <c r="E83" s="35"/>
      <c r="F83" s="27" t="str">
        <f>E12</f>
        <v> </v>
      </c>
      <c r="G83" s="35"/>
      <c r="H83" s="35"/>
      <c r="I83" s="35"/>
      <c r="J83" s="35"/>
      <c r="K83" s="29" t="s">
        <v>31</v>
      </c>
      <c r="L83" s="35"/>
      <c r="M83" s="189" t="str">
        <f>E18</f>
        <v> </v>
      </c>
      <c r="N83" s="189"/>
      <c r="O83" s="189"/>
      <c r="P83" s="189"/>
      <c r="Q83" s="189"/>
      <c r="R83" s="36"/>
      <c r="T83" s="128"/>
      <c r="U83" s="128"/>
    </row>
    <row r="84" spans="2:21" s="1" customFormat="1" ht="14.25" customHeight="1">
      <c r="B84" s="34"/>
      <c r="C84" s="29" t="s">
        <v>29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33</v>
      </c>
      <c r="L84" s="35"/>
      <c r="M84" s="189" t="str">
        <f>E21</f>
        <v> </v>
      </c>
      <c r="N84" s="189"/>
      <c r="O84" s="189"/>
      <c r="P84" s="189"/>
      <c r="Q84" s="189"/>
      <c r="R84" s="36"/>
      <c r="T84" s="128"/>
      <c r="U84" s="128"/>
    </row>
    <row r="85" spans="2:21" s="1" customFormat="1" ht="9.7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41" t="s">
        <v>114</v>
      </c>
      <c r="D86" s="242"/>
      <c r="E86" s="242"/>
      <c r="F86" s="242"/>
      <c r="G86" s="242"/>
      <c r="H86" s="117"/>
      <c r="I86" s="117"/>
      <c r="J86" s="117"/>
      <c r="K86" s="117"/>
      <c r="L86" s="117"/>
      <c r="M86" s="117"/>
      <c r="N86" s="241" t="s">
        <v>115</v>
      </c>
      <c r="O86" s="242"/>
      <c r="P86" s="242"/>
      <c r="Q86" s="242"/>
      <c r="R86" s="36"/>
      <c r="T86" s="128"/>
      <c r="U86" s="128"/>
    </row>
    <row r="87" spans="2:21" s="1" customFormat="1" ht="9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116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6">
        <f>N124</f>
        <v>0</v>
      </c>
      <c r="O88" s="243"/>
      <c r="P88" s="243"/>
      <c r="Q88" s="243"/>
      <c r="R88" s="36"/>
      <c r="T88" s="128"/>
      <c r="U88" s="128"/>
      <c r="AU88" s="18" t="s">
        <v>117</v>
      </c>
    </row>
    <row r="89" spans="2:21" s="6" customFormat="1" ht="24.75" customHeight="1">
      <c r="B89" s="130"/>
      <c r="C89" s="131"/>
      <c r="D89" s="132" t="s">
        <v>716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44">
        <f>N125</f>
        <v>0</v>
      </c>
      <c r="O89" s="245"/>
      <c r="P89" s="245"/>
      <c r="Q89" s="245"/>
      <c r="R89" s="133"/>
      <c r="T89" s="134"/>
      <c r="U89" s="134"/>
    </row>
    <row r="90" spans="2:21" s="7" customFormat="1" ht="19.5" customHeight="1">
      <c r="B90" s="135"/>
      <c r="C90" s="136"/>
      <c r="D90" s="105" t="s">
        <v>717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22">
        <f>N126</f>
        <v>0</v>
      </c>
      <c r="O90" s="246"/>
      <c r="P90" s="246"/>
      <c r="Q90" s="246"/>
      <c r="R90" s="137"/>
      <c r="T90" s="138"/>
      <c r="U90" s="138"/>
    </row>
    <row r="91" spans="2:21" s="6" customFormat="1" ht="24.75" customHeight="1">
      <c r="B91" s="130"/>
      <c r="C91" s="131"/>
      <c r="D91" s="132" t="s">
        <v>137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44">
        <f>N135</f>
        <v>0</v>
      </c>
      <c r="O91" s="245"/>
      <c r="P91" s="245"/>
      <c r="Q91" s="245"/>
      <c r="R91" s="133"/>
      <c r="T91" s="134"/>
      <c r="U91" s="134"/>
    </row>
    <row r="92" spans="2:21" s="7" customFormat="1" ht="19.5" customHeight="1">
      <c r="B92" s="135"/>
      <c r="C92" s="136"/>
      <c r="D92" s="105" t="s">
        <v>718</v>
      </c>
      <c r="E92" s="136"/>
      <c r="F92" s="136"/>
      <c r="G92" s="136"/>
      <c r="H92" s="136"/>
      <c r="I92" s="136"/>
      <c r="J92" s="136"/>
      <c r="K92" s="136"/>
      <c r="L92" s="136"/>
      <c r="M92" s="136"/>
      <c r="N92" s="222">
        <f>N136</f>
        <v>0</v>
      </c>
      <c r="O92" s="246"/>
      <c r="P92" s="246"/>
      <c r="Q92" s="246"/>
      <c r="R92" s="137"/>
      <c r="T92" s="138"/>
      <c r="U92" s="138"/>
    </row>
    <row r="93" spans="2:21" s="7" customFormat="1" ht="19.5" customHeight="1">
      <c r="B93" s="135"/>
      <c r="C93" s="136"/>
      <c r="D93" s="105" t="s">
        <v>719</v>
      </c>
      <c r="E93" s="136"/>
      <c r="F93" s="136"/>
      <c r="G93" s="136"/>
      <c r="H93" s="136"/>
      <c r="I93" s="136"/>
      <c r="J93" s="136"/>
      <c r="K93" s="136"/>
      <c r="L93" s="136"/>
      <c r="M93" s="136"/>
      <c r="N93" s="222">
        <f>N143</f>
        <v>0</v>
      </c>
      <c r="O93" s="246"/>
      <c r="P93" s="246"/>
      <c r="Q93" s="246"/>
      <c r="R93" s="137"/>
      <c r="T93" s="138"/>
      <c r="U93" s="138"/>
    </row>
    <row r="94" spans="2:21" s="7" customFormat="1" ht="19.5" customHeight="1">
      <c r="B94" s="135"/>
      <c r="C94" s="136"/>
      <c r="D94" s="105" t="s">
        <v>720</v>
      </c>
      <c r="E94" s="136"/>
      <c r="F94" s="136"/>
      <c r="G94" s="136"/>
      <c r="H94" s="136"/>
      <c r="I94" s="136"/>
      <c r="J94" s="136"/>
      <c r="K94" s="136"/>
      <c r="L94" s="136"/>
      <c r="M94" s="136"/>
      <c r="N94" s="222">
        <f>N153</f>
        <v>0</v>
      </c>
      <c r="O94" s="246"/>
      <c r="P94" s="246"/>
      <c r="Q94" s="246"/>
      <c r="R94" s="137"/>
      <c r="T94" s="138"/>
      <c r="U94" s="138"/>
    </row>
    <row r="95" spans="2:21" s="6" customFormat="1" ht="24.75" customHeight="1">
      <c r="B95" s="130"/>
      <c r="C95" s="131"/>
      <c r="D95" s="132" t="s">
        <v>721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44">
        <f>N207</f>
        <v>0</v>
      </c>
      <c r="O95" s="245"/>
      <c r="P95" s="245"/>
      <c r="Q95" s="245"/>
      <c r="R95" s="133"/>
      <c r="T95" s="134"/>
      <c r="U95" s="134"/>
    </row>
    <row r="96" spans="2:21" s="7" customFormat="1" ht="19.5" customHeight="1">
      <c r="B96" s="135"/>
      <c r="C96" s="136"/>
      <c r="D96" s="105" t="s">
        <v>722</v>
      </c>
      <c r="E96" s="136"/>
      <c r="F96" s="136"/>
      <c r="G96" s="136"/>
      <c r="H96" s="136"/>
      <c r="I96" s="136"/>
      <c r="J96" s="136"/>
      <c r="K96" s="136"/>
      <c r="L96" s="136"/>
      <c r="M96" s="136"/>
      <c r="N96" s="222">
        <f>N208</f>
        <v>0</v>
      </c>
      <c r="O96" s="246"/>
      <c r="P96" s="246"/>
      <c r="Q96" s="246"/>
      <c r="R96" s="137"/>
      <c r="T96" s="138"/>
      <c r="U96" s="138"/>
    </row>
    <row r="97" spans="2:21" s="6" customFormat="1" ht="21.75" customHeight="1">
      <c r="B97" s="130"/>
      <c r="C97" s="131"/>
      <c r="D97" s="132" t="s">
        <v>140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47">
        <f>N210</f>
        <v>0</v>
      </c>
      <c r="O97" s="245"/>
      <c r="P97" s="245"/>
      <c r="Q97" s="245"/>
      <c r="R97" s="133"/>
      <c r="T97" s="134"/>
      <c r="U97" s="134"/>
    </row>
    <row r="98" spans="2:21" s="1" customFormat="1" ht="21.7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  <c r="T98" s="128"/>
      <c r="U98" s="128"/>
    </row>
    <row r="99" spans="2:21" s="1" customFormat="1" ht="29.25" customHeight="1">
      <c r="B99" s="34"/>
      <c r="C99" s="129" t="s">
        <v>141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243">
        <f>ROUND(N100+N101+N102+N103+N104+N105,2)</f>
        <v>0</v>
      </c>
      <c r="O99" s="248"/>
      <c r="P99" s="248"/>
      <c r="Q99" s="248"/>
      <c r="R99" s="36"/>
      <c r="T99" s="139"/>
      <c r="U99" s="140" t="s">
        <v>38</v>
      </c>
    </row>
    <row r="100" spans="2:65" s="1" customFormat="1" ht="18" customHeight="1">
      <c r="B100" s="34"/>
      <c r="C100" s="35"/>
      <c r="D100" s="223" t="s">
        <v>142</v>
      </c>
      <c r="E100" s="224"/>
      <c r="F100" s="224"/>
      <c r="G100" s="224"/>
      <c r="H100" s="224"/>
      <c r="I100" s="35"/>
      <c r="J100" s="35"/>
      <c r="K100" s="35"/>
      <c r="L100" s="35"/>
      <c r="M100" s="35"/>
      <c r="N100" s="221">
        <f>ROUND(N88*T100,2)</f>
        <v>0</v>
      </c>
      <c r="O100" s="222"/>
      <c r="P100" s="222"/>
      <c r="Q100" s="222"/>
      <c r="R100" s="36"/>
      <c r="S100" s="141"/>
      <c r="T100" s="142"/>
      <c r="U100" s="143" t="s">
        <v>41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4" t="s">
        <v>143</v>
      </c>
      <c r="AZ100" s="141"/>
      <c r="BA100" s="141"/>
      <c r="BB100" s="141"/>
      <c r="BC100" s="141"/>
      <c r="BD100" s="141"/>
      <c r="BE100" s="145">
        <f aca="true" t="shared" si="0" ref="BE100:BE105">IF(U100="základná",N100,0)</f>
        <v>0</v>
      </c>
      <c r="BF100" s="145">
        <f aca="true" t="shared" si="1" ref="BF100:BF105">IF(U100="znížená",N100,0)</f>
        <v>0</v>
      </c>
      <c r="BG100" s="145">
        <f aca="true" t="shared" si="2" ref="BG100:BG105">IF(U100="zákl. prenesená",N100,0)</f>
        <v>0</v>
      </c>
      <c r="BH100" s="145">
        <f aca="true" t="shared" si="3" ref="BH100:BH105">IF(U100="zníž. prenesená",N100,0)</f>
        <v>0</v>
      </c>
      <c r="BI100" s="145">
        <f aca="true" t="shared" si="4" ref="BI100:BI105">IF(U100="nulová",N100,0)</f>
        <v>0</v>
      </c>
      <c r="BJ100" s="144" t="s">
        <v>144</v>
      </c>
      <c r="BK100" s="141"/>
      <c r="BL100" s="141"/>
      <c r="BM100" s="141"/>
    </row>
    <row r="101" spans="2:65" s="1" customFormat="1" ht="18" customHeight="1">
      <c r="B101" s="34"/>
      <c r="C101" s="35"/>
      <c r="D101" s="223" t="s">
        <v>145</v>
      </c>
      <c r="E101" s="224"/>
      <c r="F101" s="224"/>
      <c r="G101" s="224"/>
      <c r="H101" s="224"/>
      <c r="I101" s="35"/>
      <c r="J101" s="35"/>
      <c r="K101" s="35"/>
      <c r="L101" s="35"/>
      <c r="M101" s="35"/>
      <c r="N101" s="221">
        <f>ROUND(N88*T101,2)</f>
        <v>0</v>
      </c>
      <c r="O101" s="222"/>
      <c r="P101" s="222"/>
      <c r="Q101" s="222"/>
      <c r="R101" s="36"/>
      <c r="S101" s="141"/>
      <c r="T101" s="142"/>
      <c r="U101" s="143" t="s">
        <v>41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4" t="s">
        <v>143</v>
      </c>
      <c r="AZ101" s="141"/>
      <c r="BA101" s="141"/>
      <c r="BB101" s="141"/>
      <c r="BC101" s="141"/>
      <c r="BD101" s="141"/>
      <c r="BE101" s="145">
        <f t="shared" si="0"/>
        <v>0</v>
      </c>
      <c r="BF101" s="145">
        <f t="shared" si="1"/>
        <v>0</v>
      </c>
      <c r="BG101" s="145">
        <f t="shared" si="2"/>
        <v>0</v>
      </c>
      <c r="BH101" s="145">
        <f t="shared" si="3"/>
        <v>0</v>
      </c>
      <c r="BI101" s="145">
        <f t="shared" si="4"/>
        <v>0</v>
      </c>
      <c r="BJ101" s="144" t="s">
        <v>144</v>
      </c>
      <c r="BK101" s="141"/>
      <c r="BL101" s="141"/>
      <c r="BM101" s="141"/>
    </row>
    <row r="102" spans="2:65" s="1" customFormat="1" ht="18" customHeight="1">
      <c r="B102" s="34"/>
      <c r="C102" s="35"/>
      <c r="D102" s="223" t="s">
        <v>146</v>
      </c>
      <c r="E102" s="224"/>
      <c r="F102" s="224"/>
      <c r="G102" s="224"/>
      <c r="H102" s="224"/>
      <c r="I102" s="35"/>
      <c r="J102" s="35"/>
      <c r="K102" s="35"/>
      <c r="L102" s="35"/>
      <c r="M102" s="35"/>
      <c r="N102" s="221">
        <f>ROUND(N88*T102,2)</f>
        <v>0</v>
      </c>
      <c r="O102" s="222"/>
      <c r="P102" s="222"/>
      <c r="Q102" s="222"/>
      <c r="R102" s="36"/>
      <c r="S102" s="141"/>
      <c r="T102" s="142"/>
      <c r="U102" s="143" t="s">
        <v>41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4" t="s">
        <v>143</v>
      </c>
      <c r="AZ102" s="141"/>
      <c r="BA102" s="141"/>
      <c r="BB102" s="141"/>
      <c r="BC102" s="141"/>
      <c r="BD102" s="141"/>
      <c r="BE102" s="145">
        <f t="shared" si="0"/>
        <v>0</v>
      </c>
      <c r="BF102" s="145">
        <f t="shared" si="1"/>
        <v>0</v>
      </c>
      <c r="BG102" s="145">
        <f t="shared" si="2"/>
        <v>0</v>
      </c>
      <c r="BH102" s="145">
        <f t="shared" si="3"/>
        <v>0</v>
      </c>
      <c r="BI102" s="145">
        <f t="shared" si="4"/>
        <v>0</v>
      </c>
      <c r="BJ102" s="144" t="s">
        <v>144</v>
      </c>
      <c r="BK102" s="141"/>
      <c r="BL102" s="141"/>
      <c r="BM102" s="141"/>
    </row>
    <row r="103" spans="2:65" s="1" customFormat="1" ht="18" customHeight="1">
      <c r="B103" s="34"/>
      <c r="C103" s="35"/>
      <c r="D103" s="223" t="s">
        <v>147</v>
      </c>
      <c r="E103" s="224"/>
      <c r="F103" s="224"/>
      <c r="G103" s="224"/>
      <c r="H103" s="224"/>
      <c r="I103" s="35"/>
      <c r="J103" s="35"/>
      <c r="K103" s="35"/>
      <c r="L103" s="35"/>
      <c r="M103" s="35"/>
      <c r="N103" s="221">
        <f>ROUND(N88*T103,2)</f>
        <v>0</v>
      </c>
      <c r="O103" s="222"/>
      <c r="P103" s="222"/>
      <c r="Q103" s="222"/>
      <c r="R103" s="36"/>
      <c r="S103" s="141"/>
      <c r="T103" s="142"/>
      <c r="U103" s="143" t="s">
        <v>41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4" t="s">
        <v>143</v>
      </c>
      <c r="AZ103" s="141"/>
      <c r="BA103" s="141"/>
      <c r="BB103" s="141"/>
      <c r="BC103" s="141"/>
      <c r="BD103" s="141"/>
      <c r="BE103" s="145">
        <f t="shared" si="0"/>
        <v>0</v>
      </c>
      <c r="BF103" s="145">
        <f t="shared" si="1"/>
        <v>0</v>
      </c>
      <c r="BG103" s="145">
        <f t="shared" si="2"/>
        <v>0</v>
      </c>
      <c r="BH103" s="145">
        <f t="shared" si="3"/>
        <v>0</v>
      </c>
      <c r="BI103" s="145">
        <f t="shared" si="4"/>
        <v>0</v>
      </c>
      <c r="BJ103" s="144" t="s">
        <v>144</v>
      </c>
      <c r="BK103" s="141"/>
      <c r="BL103" s="141"/>
      <c r="BM103" s="141"/>
    </row>
    <row r="104" spans="2:65" s="1" customFormat="1" ht="18" customHeight="1">
      <c r="B104" s="34"/>
      <c r="C104" s="35"/>
      <c r="D104" s="223" t="s">
        <v>148</v>
      </c>
      <c r="E104" s="224"/>
      <c r="F104" s="224"/>
      <c r="G104" s="224"/>
      <c r="H104" s="224"/>
      <c r="I104" s="35"/>
      <c r="J104" s="35"/>
      <c r="K104" s="35"/>
      <c r="L104" s="35"/>
      <c r="M104" s="35"/>
      <c r="N104" s="221">
        <f>ROUND(N88*T104,2)</f>
        <v>0</v>
      </c>
      <c r="O104" s="222"/>
      <c r="P104" s="222"/>
      <c r="Q104" s="222"/>
      <c r="R104" s="36"/>
      <c r="S104" s="141"/>
      <c r="T104" s="142"/>
      <c r="U104" s="143" t="s">
        <v>41</v>
      </c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4" t="s">
        <v>143</v>
      </c>
      <c r="AZ104" s="141"/>
      <c r="BA104" s="141"/>
      <c r="BB104" s="141"/>
      <c r="BC104" s="141"/>
      <c r="BD104" s="141"/>
      <c r="BE104" s="145">
        <f t="shared" si="0"/>
        <v>0</v>
      </c>
      <c r="BF104" s="145">
        <f t="shared" si="1"/>
        <v>0</v>
      </c>
      <c r="BG104" s="145">
        <f t="shared" si="2"/>
        <v>0</v>
      </c>
      <c r="BH104" s="145">
        <f t="shared" si="3"/>
        <v>0</v>
      </c>
      <c r="BI104" s="145">
        <f t="shared" si="4"/>
        <v>0</v>
      </c>
      <c r="BJ104" s="144" t="s">
        <v>144</v>
      </c>
      <c r="BK104" s="141"/>
      <c r="BL104" s="141"/>
      <c r="BM104" s="141"/>
    </row>
    <row r="105" spans="2:65" s="1" customFormat="1" ht="18" customHeight="1">
      <c r="B105" s="34"/>
      <c r="C105" s="35"/>
      <c r="D105" s="105" t="s">
        <v>149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221">
        <f>ROUND(N88*T105,2)</f>
        <v>0</v>
      </c>
      <c r="O105" s="222"/>
      <c r="P105" s="222"/>
      <c r="Q105" s="222"/>
      <c r="R105" s="36"/>
      <c r="S105" s="141"/>
      <c r="T105" s="146"/>
      <c r="U105" s="147" t="s">
        <v>41</v>
      </c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4" t="s">
        <v>150</v>
      </c>
      <c r="AZ105" s="141"/>
      <c r="BA105" s="141"/>
      <c r="BB105" s="141"/>
      <c r="BC105" s="141"/>
      <c r="BD105" s="141"/>
      <c r="BE105" s="145">
        <f t="shared" si="0"/>
        <v>0</v>
      </c>
      <c r="BF105" s="145">
        <f t="shared" si="1"/>
        <v>0</v>
      </c>
      <c r="BG105" s="145">
        <f t="shared" si="2"/>
        <v>0</v>
      </c>
      <c r="BH105" s="145">
        <f t="shared" si="3"/>
        <v>0</v>
      </c>
      <c r="BI105" s="145">
        <f t="shared" si="4"/>
        <v>0</v>
      </c>
      <c r="BJ105" s="144" t="s">
        <v>144</v>
      </c>
      <c r="BK105" s="141"/>
      <c r="BL105" s="141"/>
      <c r="BM105" s="141"/>
    </row>
    <row r="106" spans="2:21" s="1" customFormat="1" ht="13.5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  <c r="T106" s="128"/>
      <c r="U106" s="128"/>
    </row>
    <row r="107" spans="2:21" s="1" customFormat="1" ht="29.25" customHeight="1">
      <c r="B107" s="34"/>
      <c r="C107" s="116" t="s">
        <v>103</v>
      </c>
      <c r="D107" s="117"/>
      <c r="E107" s="117"/>
      <c r="F107" s="117"/>
      <c r="G107" s="117"/>
      <c r="H107" s="117"/>
      <c r="I107" s="117"/>
      <c r="J107" s="117"/>
      <c r="K107" s="117"/>
      <c r="L107" s="227">
        <f>ROUND(SUM(N88+N99),2)</f>
        <v>0</v>
      </c>
      <c r="M107" s="227"/>
      <c r="N107" s="227"/>
      <c r="O107" s="227"/>
      <c r="P107" s="227"/>
      <c r="Q107" s="227"/>
      <c r="R107" s="36"/>
      <c r="T107" s="128"/>
      <c r="U107" s="128"/>
    </row>
    <row r="108" spans="2:21" s="1" customFormat="1" ht="6.7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  <c r="T108" s="128"/>
      <c r="U108" s="128"/>
    </row>
    <row r="112" spans="2:18" s="1" customFormat="1" ht="6.75" customHeight="1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spans="2:18" s="1" customFormat="1" ht="36.75" customHeight="1">
      <c r="B113" s="34"/>
      <c r="C113" s="185" t="s">
        <v>151</v>
      </c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36"/>
    </row>
    <row r="114" spans="2:18" s="1" customFormat="1" ht="6.7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18" s="1" customFormat="1" ht="30" customHeight="1">
      <c r="B115" s="34"/>
      <c r="C115" s="29" t="s">
        <v>17</v>
      </c>
      <c r="D115" s="35"/>
      <c r="E115" s="35"/>
      <c r="F115" s="230" t="str">
        <f>F6</f>
        <v>MŠ Olšavica</v>
      </c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35"/>
      <c r="R115" s="36"/>
    </row>
    <row r="116" spans="2:18" s="1" customFormat="1" ht="36.75" customHeight="1">
      <c r="B116" s="34"/>
      <c r="C116" s="68" t="s">
        <v>110</v>
      </c>
      <c r="D116" s="35"/>
      <c r="E116" s="35"/>
      <c r="F116" s="205" t="str">
        <f>F7</f>
        <v>02 - ZTI</v>
      </c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35"/>
      <c r="R116" s="36"/>
    </row>
    <row r="117" spans="2:18" s="1" customFormat="1" ht="6.7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18" s="1" customFormat="1" ht="18" customHeight="1">
      <c r="B118" s="34"/>
      <c r="C118" s="29" t="s">
        <v>22</v>
      </c>
      <c r="D118" s="35"/>
      <c r="E118" s="35"/>
      <c r="F118" s="27" t="str">
        <f>F9</f>
        <v> </v>
      </c>
      <c r="G118" s="35"/>
      <c r="H118" s="35"/>
      <c r="I118" s="35"/>
      <c r="J118" s="35"/>
      <c r="K118" s="29" t="s">
        <v>24</v>
      </c>
      <c r="L118" s="35"/>
      <c r="M118" s="234" t="str">
        <f>IF(O9="","",O9)</f>
        <v>6. 11. 2017</v>
      </c>
      <c r="N118" s="234"/>
      <c r="O118" s="234"/>
      <c r="P118" s="234"/>
      <c r="Q118" s="35"/>
      <c r="R118" s="36"/>
    </row>
    <row r="119" spans="2:18" s="1" customFormat="1" ht="6.7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18" s="1" customFormat="1" ht="15">
      <c r="B120" s="34"/>
      <c r="C120" s="29" t="s">
        <v>26</v>
      </c>
      <c r="D120" s="35"/>
      <c r="E120" s="35"/>
      <c r="F120" s="27" t="str">
        <f>E12</f>
        <v> </v>
      </c>
      <c r="G120" s="35"/>
      <c r="H120" s="35"/>
      <c r="I120" s="35"/>
      <c r="J120" s="35"/>
      <c r="K120" s="29" t="s">
        <v>31</v>
      </c>
      <c r="L120" s="35"/>
      <c r="M120" s="189" t="str">
        <f>E18</f>
        <v> </v>
      </c>
      <c r="N120" s="189"/>
      <c r="O120" s="189"/>
      <c r="P120" s="189"/>
      <c r="Q120" s="189"/>
      <c r="R120" s="36"/>
    </row>
    <row r="121" spans="2:18" s="1" customFormat="1" ht="14.25" customHeight="1">
      <c r="B121" s="34"/>
      <c r="C121" s="29" t="s">
        <v>29</v>
      </c>
      <c r="D121" s="35"/>
      <c r="E121" s="35"/>
      <c r="F121" s="27" t="str">
        <f>IF(E15="","",E15)</f>
        <v>Vyplň údaj</v>
      </c>
      <c r="G121" s="35"/>
      <c r="H121" s="35"/>
      <c r="I121" s="35"/>
      <c r="J121" s="35"/>
      <c r="K121" s="29" t="s">
        <v>33</v>
      </c>
      <c r="L121" s="35"/>
      <c r="M121" s="189" t="str">
        <f>E21</f>
        <v> </v>
      </c>
      <c r="N121" s="189"/>
      <c r="O121" s="189"/>
      <c r="P121" s="189"/>
      <c r="Q121" s="189"/>
      <c r="R121" s="36"/>
    </row>
    <row r="122" spans="2:18" s="1" customFormat="1" ht="9.7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27" s="8" customFormat="1" ht="29.25" customHeight="1">
      <c r="B123" s="148"/>
      <c r="C123" s="149" t="s">
        <v>152</v>
      </c>
      <c r="D123" s="150" t="s">
        <v>153</v>
      </c>
      <c r="E123" s="150" t="s">
        <v>56</v>
      </c>
      <c r="F123" s="249" t="s">
        <v>154</v>
      </c>
      <c r="G123" s="249"/>
      <c r="H123" s="249"/>
      <c r="I123" s="249"/>
      <c r="J123" s="150" t="s">
        <v>155</v>
      </c>
      <c r="K123" s="150" t="s">
        <v>156</v>
      </c>
      <c r="L123" s="249" t="s">
        <v>157</v>
      </c>
      <c r="M123" s="249"/>
      <c r="N123" s="249" t="s">
        <v>115</v>
      </c>
      <c r="O123" s="249"/>
      <c r="P123" s="249"/>
      <c r="Q123" s="250"/>
      <c r="R123" s="151"/>
      <c r="T123" s="79" t="s">
        <v>158</v>
      </c>
      <c r="U123" s="80" t="s">
        <v>38</v>
      </c>
      <c r="V123" s="80" t="s">
        <v>159</v>
      </c>
      <c r="W123" s="80" t="s">
        <v>160</v>
      </c>
      <c r="X123" s="80" t="s">
        <v>161</v>
      </c>
      <c r="Y123" s="80" t="s">
        <v>162</v>
      </c>
      <c r="Z123" s="80" t="s">
        <v>163</v>
      </c>
      <c r="AA123" s="81" t="s">
        <v>164</v>
      </c>
    </row>
    <row r="124" spans="2:63" s="1" customFormat="1" ht="29.25" customHeight="1">
      <c r="B124" s="34"/>
      <c r="C124" s="83" t="s">
        <v>112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260">
        <f>BK124</f>
        <v>0</v>
      </c>
      <c r="O124" s="261"/>
      <c r="P124" s="261"/>
      <c r="Q124" s="261"/>
      <c r="R124" s="36"/>
      <c r="T124" s="82"/>
      <c r="U124" s="50"/>
      <c r="V124" s="50"/>
      <c r="W124" s="152">
        <f>W125+W135+W207+W210</f>
        <v>0</v>
      </c>
      <c r="X124" s="50"/>
      <c r="Y124" s="152">
        <f>Y125+Y135+Y207+Y210</f>
        <v>0</v>
      </c>
      <c r="Z124" s="50"/>
      <c r="AA124" s="153">
        <f>AA125+AA135+AA207+AA210</f>
        <v>0</v>
      </c>
      <c r="AT124" s="18" t="s">
        <v>73</v>
      </c>
      <c r="AU124" s="18" t="s">
        <v>117</v>
      </c>
      <c r="BK124" s="154">
        <f>BK125+BK135+BK207+BK210</f>
        <v>0</v>
      </c>
    </row>
    <row r="125" spans="2:63" s="9" customFormat="1" ht="36.75" customHeight="1">
      <c r="B125" s="155"/>
      <c r="C125" s="156"/>
      <c r="D125" s="157" t="s">
        <v>716</v>
      </c>
      <c r="E125" s="157"/>
      <c r="F125" s="157"/>
      <c r="G125" s="157"/>
      <c r="H125" s="157"/>
      <c r="I125" s="157"/>
      <c r="J125" s="157"/>
      <c r="K125" s="157"/>
      <c r="L125" s="157"/>
      <c r="M125" s="157"/>
      <c r="N125" s="247">
        <f>BK125</f>
        <v>0</v>
      </c>
      <c r="O125" s="262"/>
      <c r="P125" s="262"/>
      <c r="Q125" s="262"/>
      <c r="R125" s="158"/>
      <c r="T125" s="159"/>
      <c r="U125" s="156"/>
      <c r="V125" s="156"/>
      <c r="W125" s="160">
        <f>W126</f>
        <v>0</v>
      </c>
      <c r="X125" s="156"/>
      <c r="Y125" s="160">
        <f>Y126</f>
        <v>0</v>
      </c>
      <c r="Z125" s="156"/>
      <c r="AA125" s="161">
        <f>AA126</f>
        <v>0</v>
      </c>
      <c r="AR125" s="162" t="s">
        <v>82</v>
      </c>
      <c r="AT125" s="163" t="s">
        <v>73</v>
      </c>
      <c r="AU125" s="163" t="s">
        <v>74</v>
      </c>
      <c r="AY125" s="162" t="s">
        <v>165</v>
      </c>
      <c r="BK125" s="164">
        <f>BK126</f>
        <v>0</v>
      </c>
    </row>
    <row r="126" spans="2:63" s="9" customFormat="1" ht="19.5" customHeight="1">
      <c r="B126" s="155"/>
      <c r="C126" s="156"/>
      <c r="D126" s="165" t="s">
        <v>717</v>
      </c>
      <c r="E126" s="165"/>
      <c r="F126" s="165"/>
      <c r="G126" s="165"/>
      <c r="H126" s="165"/>
      <c r="I126" s="165"/>
      <c r="J126" s="165"/>
      <c r="K126" s="165"/>
      <c r="L126" s="165"/>
      <c r="M126" s="165"/>
      <c r="N126" s="263">
        <f>BK126</f>
        <v>0</v>
      </c>
      <c r="O126" s="264"/>
      <c r="P126" s="264"/>
      <c r="Q126" s="264"/>
      <c r="R126" s="158"/>
      <c r="T126" s="159"/>
      <c r="U126" s="156"/>
      <c r="V126" s="156"/>
      <c r="W126" s="160">
        <f>SUM(W127:W134)</f>
        <v>0</v>
      </c>
      <c r="X126" s="156"/>
      <c r="Y126" s="160">
        <f>SUM(Y127:Y134)</f>
        <v>0</v>
      </c>
      <c r="Z126" s="156"/>
      <c r="AA126" s="161">
        <f>SUM(AA127:AA134)</f>
        <v>0</v>
      </c>
      <c r="AR126" s="162" t="s">
        <v>82</v>
      </c>
      <c r="AT126" s="163" t="s">
        <v>73</v>
      </c>
      <c r="AU126" s="163" t="s">
        <v>82</v>
      </c>
      <c r="AY126" s="162" t="s">
        <v>165</v>
      </c>
      <c r="BK126" s="164">
        <f>SUM(BK127:BK134)</f>
        <v>0</v>
      </c>
    </row>
    <row r="127" spans="2:65" s="1" customFormat="1" ht="25.5" customHeight="1">
      <c r="B127" s="34"/>
      <c r="C127" s="175" t="s">
        <v>82</v>
      </c>
      <c r="D127" s="175" t="s">
        <v>224</v>
      </c>
      <c r="E127" s="176" t="s">
        <v>723</v>
      </c>
      <c r="F127" s="255" t="s">
        <v>724</v>
      </c>
      <c r="G127" s="255"/>
      <c r="H127" s="255"/>
      <c r="I127" s="255"/>
      <c r="J127" s="177" t="s">
        <v>725</v>
      </c>
      <c r="K127" s="178">
        <v>6</v>
      </c>
      <c r="L127" s="256">
        <v>0</v>
      </c>
      <c r="M127" s="257"/>
      <c r="N127" s="258">
        <f aca="true" t="shared" si="5" ref="N127:N134">ROUND(L127*K127,3)</f>
        <v>0</v>
      </c>
      <c r="O127" s="254"/>
      <c r="P127" s="254"/>
      <c r="Q127" s="254"/>
      <c r="R127" s="36"/>
      <c r="T127" s="171" t="s">
        <v>20</v>
      </c>
      <c r="U127" s="43" t="s">
        <v>41</v>
      </c>
      <c r="V127" s="35"/>
      <c r="W127" s="172">
        <f aca="true" t="shared" si="6" ref="W127:W134">V127*K127</f>
        <v>0</v>
      </c>
      <c r="X127" s="172">
        <v>0</v>
      </c>
      <c r="Y127" s="172">
        <f aca="true" t="shared" si="7" ref="Y127:Y134">X127*K127</f>
        <v>0</v>
      </c>
      <c r="Z127" s="172">
        <v>0</v>
      </c>
      <c r="AA127" s="173">
        <f aca="true" t="shared" si="8" ref="AA127:AA134">Z127*K127</f>
        <v>0</v>
      </c>
      <c r="AR127" s="18" t="s">
        <v>177</v>
      </c>
      <c r="AT127" s="18" t="s">
        <v>224</v>
      </c>
      <c r="AU127" s="18" t="s">
        <v>144</v>
      </c>
      <c r="AY127" s="18" t="s">
        <v>165</v>
      </c>
      <c r="BE127" s="109">
        <f aca="true" t="shared" si="9" ref="BE127:BE134">IF(U127="základná",N127,0)</f>
        <v>0</v>
      </c>
      <c r="BF127" s="109">
        <f aca="true" t="shared" si="10" ref="BF127:BF134">IF(U127="znížená",N127,0)</f>
        <v>0</v>
      </c>
      <c r="BG127" s="109">
        <f aca="true" t="shared" si="11" ref="BG127:BG134">IF(U127="zákl. prenesená",N127,0)</f>
        <v>0</v>
      </c>
      <c r="BH127" s="109">
        <f aca="true" t="shared" si="12" ref="BH127:BH134">IF(U127="zníž. prenesená",N127,0)</f>
        <v>0</v>
      </c>
      <c r="BI127" s="109">
        <f aca="true" t="shared" si="13" ref="BI127:BI134">IF(U127="nulová",N127,0)</f>
        <v>0</v>
      </c>
      <c r="BJ127" s="18" t="s">
        <v>144</v>
      </c>
      <c r="BK127" s="174">
        <f aca="true" t="shared" si="14" ref="BK127:BK134">ROUND(L127*K127,3)</f>
        <v>0</v>
      </c>
      <c r="BL127" s="18" t="s">
        <v>171</v>
      </c>
      <c r="BM127" s="18" t="s">
        <v>144</v>
      </c>
    </row>
    <row r="128" spans="2:65" s="1" customFormat="1" ht="16.5" customHeight="1">
      <c r="B128" s="34"/>
      <c r="C128" s="175" t="s">
        <v>144</v>
      </c>
      <c r="D128" s="175" t="s">
        <v>224</v>
      </c>
      <c r="E128" s="176" t="s">
        <v>726</v>
      </c>
      <c r="F128" s="255" t="s">
        <v>727</v>
      </c>
      <c r="G128" s="255"/>
      <c r="H128" s="255"/>
      <c r="I128" s="255"/>
      <c r="J128" s="177" t="s">
        <v>725</v>
      </c>
      <c r="K128" s="178">
        <v>2</v>
      </c>
      <c r="L128" s="256">
        <v>0</v>
      </c>
      <c r="M128" s="257"/>
      <c r="N128" s="258">
        <f t="shared" si="5"/>
        <v>0</v>
      </c>
      <c r="O128" s="254"/>
      <c r="P128" s="254"/>
      <c r="Q128" s="254"/>
      <c r="R128" s="36"/>
      <c r="T128" s="171" t="s">
        <v>20</v>
      </c>
      <c r="U128" s="43" t="s">
        <v>41</v>
      </c>
      <c r="V128" s="35"/>
      <c r="W128" s="172">
        <f t="shared" si="6"/>
        <v>0</v>
      </c>
      <c r="X128" s="172">
        <v>0</v>
      </c>
      <c r="Y128" s="172">
        <f t="shared" si="7"/>
        <v>0</v>
      </c>
      <c r="Z128" s="172">
        <v>0</v>
      </c>
      <c r="AA128" s="173">
        <f t="shared" si="8"/>
        <v>0</v>
      </c>
      <c r="AR128" s="18" t="s">
        <v>177</v>
      </c>
      <c r="AT128" s="18" t="s">
        <v>224</v>
      </c>
      <c r="AU128" s="18" t="s">
        <v>144</v>
      </c>
      <c r="AY128" s="18" t="s">
        <v>165</v>
      </c>
      <c r="BE128" s="109">
        <f t="shared" si="9"/>
        <v>0</v>
      </c>
      <c r="BF128" s="109">
        <f t="shared" si="10"/>
        <v>0</v>
      </c>
      <c r="BG128" s="109">
        <f t="shared" si="11"/>
        <v>0</v>
      </c>
      <c r="BH128" s="109">
        <f t="shared" si="12"/>
        <v>0</v>
      </c>
      <c r="BI128" s="109">
        <f t="shared" si="13"/>
        <v>0</v>
      </c>
      <c r="BJ128" s="18" t="s">
        <v>144</v>
      </c>
      <c r="BK128" s="174">
        <f t="shared" si="14"/>
        <v>0</v>
      </c>
      <c r="BL128" s="18" t="s">
        <v>171</v>
      </c>
      <c r="BM128" s="18" t="s">
        <v>171</v>
      </c>
    </row>
    <row r="129" spans="2:65" s="1" customFormat="1" ht="16.5" customHeight="1">
      <c r="B129" s="34"/>
      <c r="C129" s="175" t="s">
        <v>728</v>
      </c>
      <c r="D129" s="175" t="s">
        <v>224</v>
      </c>
      <c r="E129" s="176" t="s">
        <v>729</v>
      </c>
      <c r="F129" s="255" t="s">
        <v>730</v>
      </c>
      <c r="G129" s="255"/>
      <c r="H129" s="255"/>
      <c r="I129" s="255"/>
      <c r="J129" s="177" t="s">
        <v>725</v>
      </c>
      <c r="K129" s="178">
        <v>6</v>
      </c>
      <c r="L129" s="256">
        <v>0</v>
      </c>
      <c r="M129" s="257"/>
      <c r="N129" s="258">
        <f t="shared" si="5"/>
        <v>0</v>
      </c>
      <c r="O129" s="254"/>
      <c r="P129" s="254"/>
      <c r="Q129" s="254"/>
      <c r="R129" s="36"/>
      <c r="T129" s="171" t="s">
        <v>20</v>
      </c>
      <c r="U129" s="43" t="s">
        <v>41</v>
      </c>
      <c r="V129" s="35"/>
      <c r="W129" s="172">
        <f t="shared" si="6"/>
        <v>0</v>
      </c>
      <c r="X129" s="172">
        <v>0</v>
      </c>
      <c r="Y129" s="172">
        <f t="shared" si="7"/>
        <v>0</v>
      </c>
      <c r="Z129" s="172">
        <v>0</v>
      </c>
      <c r="AA129" s="173">
        <f t="shared" si="8"/>
        <v>0</v>
      </c>
      <c r="AR129" s="18" t="s">
        <v>177</v>
      </c>
      <c r="AT129" s="18" t="s">
        <v>224</v>
      </c>
      <c r="AU129" s="18" t="s">
        <v>144</v>
      </c>
      <c r="AY129" s="18" t="s">
        <v>165</v>
      </c>
      <c r="BE129" s="109">
        <f t="shared" si="9"/>
        <v>0</v>
      </c>
      <c r="BF129" s="109">
        <f t="shared" si="10"/>
        <v>0</v>
      </c>
      <c r="BG129" s="109">
        <f t="shared" si="11"/>
        <v>0</v>
      </c>
      <c r="BH129" s="109">
        <f t="shared" si="12"/>
        <v>0</v>
      </c>
      <c r="BI129" s="109">
        <f t="shared" si="13"/>
        <v>0</v>
      </c>
      <c r="BJ129" s="18" t="s">
        <v>144</v>
      </c>
      <c r="BK129" s="174">
        <f t="shared" si="14"/>
        <v>0</v>
      </c>
      <c r="BL129" s="18" t="s">
        <v>171</v>
      </c>
      <c r="BM129" s="18" t="s">
        <v>166</v>
      </c>
    </row>
    <row r="130" spans="2:65" s="1" customFormat="1" ht="16.5" customHeight="1">
      <c r="B130" s="34"/>
      <c r="C130" s="175" t="s">
        <v>171</v>
      </c>
      <c r="D130" s="175" t="s">
        <v>224</v>
      </c>
      <c r="E130" s="176" t="s">
        <v>731</v>
      </c>
      <c r="F130" s="255" t="s">
        <v>732</v>
      </c>
      <c r="G130" s="255"/>
      <c r="H130" s="255"/>
      <c r="I130" s="255"/>
      <c r="J130" s="177" t="s">
        <v>725</v>
      </c>
      <c r="K130" s="178">
        <v>6</v>
      </c>
      <c r="L130" s="256">
        <v>0</v>
      </c>
      <c r="M130" s="257"/>
      <c r="N130" s="258">
        <f t="shared" si="5"/>
        <v>0</v>
      </c>
      <c r="O130" s="254"/>
      <c r="P130" s="254"/>
      <c r="Q130" s="254"/>
      <c r="R130" s="36"/>
      <c r="T130" s="171" t="s">
        <v>20</v>
      </c>
      <c r="U130" s="43" t="s">
        <v>41</v>
      </c>
      <c r="V130" s="35"/>
      <c r="W130" s="172">
        <f t="shared" si="6"/>
        <v>0</v>
      </c>
      <c r="X130" s="172">
        <v>0</v>
      </c>
      <c r="Y130" s="172">
        <f t="shared" si="7"/>
        <v>0</v>
      </c>
      <c r="Z130" s="172">
        <v>0</v>
      </c>
      <c r="AA130" s="173">
        <f t="shared" si="8"/>
        <v>0</v>
      </c>
      <c r="AR130" s="18" t="s">
        <v>177</v>
      </c>
      <c r="AT130" s="18" t="s">
        <v>224</v>
      </c>
      <c r="AU130" s="18" t="s">
        <v>144</v>
      </c>
      <c r="AY130" s="18" t="s">
        <v>165</v>
      </c>
      <c r="BE130" s="109">
        <f t="shared" si="9"/>
        <v>0</v>
      </c>
      <c r="BF130" s="109">
        <f t="shared" si="10"/>
        <v>0</v>
      </c>
      <c r="BG130" s="109">
        <f t="shared" si="11"/>
        <v>0</v>
      </c>
      <c r="BH130" s="109">
        <f t="shared" si="12"/>
        <v>0</v>
      </c>
      <c r="BI130" s="109">
        <f t="shared" si="13"/>
        <v>0</v>
      </c>
      <c r="BJ130" s="18" t="s">
        <v>144</v>
      </c>
      <c r="BK130" s="174">
        <f t="shared" si="14"/>
        <v>0</v>
      </c>
      <c r="BL130" s="18" t="s">
        <v>171</v>
      </c>
      <c r="BM130" s="18" t="s">
        <v>177</v>
      </c>
    </row>
    <row r="131" spans="2:65" s="1" customFormat="1" ht="16.5" customHeight="1">
      <c r="B131" s="34"/>
      <c r="C131" s="175" t="s">
        <v>733</v>
      </c>
      <c r="D131" s="175" t="s">
        <v>224</v>
      </c>
      <c r="E131" s="176" t="s">
        <v>734</v>
      </c>
      <c r="F131" s="255" t="s">
        <v>735</v>
      </c>
      <c r="G131" s="255"/>
      <c r="H131" s="255"/>
      <c r="I131" s="255"/>
      <c r="J131" s="177" t="s">
        <v>725</v>
      </c>
      <c r="K131" s="178">
        <v>6</v>
      </c>
      <c r="L131" s="256">
        <v>0</v>
      </c>
      <c r="M131" s="257"/>
      <c r="N131" s="258">
        <f t="shared" si="5"/>
        <v>0</v>
      </c>
      <c r="O131" s="254"/>
      <c r="P131" s="254"/>
      <c r="Q131" s="254"/>
      <c r="R131" s="36"/>
      <c r="T131" s="171" t="s">
        <v>20</v>
      </c>
      <c r="U131" s="43" t="s">
        <v>41</v>
      </c>
      <c r="V131" s="35"/>
      <c r="W131" s="172">
        <f t="shared" si="6"/>
        <v>0</v>
      </c>
      <c r="X131" s="172">
        <v>0</v>
      </c>
      <c r="Y131" s="172">
        <f t="shared" si="7"/>
        <v>0</v>
      </c>
      <c r="Z131" s="172">
        <v>0</v>
      </c>
      <c r="AA131" s="173">
        <f t="shared" si="8"/>
        <v>0</v>
      </c>
      <c r="AR131" s="18" t="s">
        <v>177</v>
      </c>
      <c r="AT131" s="18" t="s">
        <v>224</v>
      </c>
      <c r="AU131" s="18" t="s">
        <v>144</v>
      </c>
      <c r="AY131" s="18" t="s">
        <v>165</v>
      </c>
      <c r="BE131" s="109">
        <f t="shared" si="9"/>
        <v>0</v>
      </c>
      <c r="BF131" s="109">
        <f t="shared" si="10"/>
        <v>0</v>
      </c>
      <c r="BG131" s="109">
        <f t="shared" si="11"/>
        <v>0</v>
      </c>
      <c r="BH131" s="109">
        <f t="shared" si="12"/>
        <v>0</v>
      </c>
      <c r="BI131" s="109">
        <f t="shared" si="13"/>
        <v>0</v>
      </c>
      <c r="BJ131" s="18" t="s">
        <v>144</v>
      </c>
      <c r="BK131" s="174">
        <f t="shared" si="14"/>
        <v>0</v>
      </c>
      <c r="BL131" s="18" t="s">
        <v>171</v>
      </c>
      <c r="BM131" s="18" t="s">
        <v>185</v>
      </c>
    </row>
    <row r="132" spans="2:65" s="1" customFormat="1" ht="16.5" customHeight="1">
      <c r="B132" s="34"/>
      <c r="C132" s="175" t="s">
        <v>166</v>
      </c>
      <c r="D132" s="175" t="s">
        <v>224</v>
      </c>
      <c r="E132" s="176" t="s">
        <v>736</v>
      </c>
      <c r="F132" s="255" t="s">
        <v>737</v>
      </c>
      <c r="G132" s="255"/>
      <c r="H132" s="255"/>
      <c r="I132" s="255"/>
      <c r="J132" s="177" t="s">
        <v>725</v>
      </c>
      <c r="K132" s="178">
        <v>8</v>
      </c>
      <c r="L132" s="256">
        <v>0</v>
      </c>
      <c r="M132" s="257"/>
      <c r="N132" s="258">
        <f t="shared" si="5"/>
        <v>0</v>
      </c>
      <c r="O132" s="254"/>
      <c r="P132" s="254"/>
      <c r="Q132" s="254"/>
      <c r="R132" s="36"/>
      <c r="T132" s="171" t="s">
        <v>20</v>
      </c>
      <c r="U132" s="43" t="s">
        <v>41</v>
      </c>
      <c r="V132" s="35"/>
      <c r="W132" s="172">
        <f t="shared" si="6"/>
        <v>0</v>
      </c>
      <c r="X132" s="172">
        <v>0</v>
      </c>
      <c r="Y132" s="172">
        <f t="shared" si="7"/>
        <v>0</v>
      </c>
      <c r="Z132" s="172">
        <v>0</v>
      </c>
      <c r="AA132" s="173">
        <f t="shared" si="8"/>
        <v>0</v>
      </c>
      <c r="AR132" s="18" t="s">
        <v>177</v>
      </c>
      <c r="AT132" s="18" t="s">
        <v>224</v>
      </c>
      <c r="AU132" s="18" t="s">
        <v>144</v>
      </c>
      <c r="AY132" s="18" t="s">
        <v>165</v>
      </c>
      <c r="BE132" s="109">
        <f t="shared" si="9"/>
        <v>0</v>
      </c>
      <c r="BF132" s="109">
        <f t="shared" si="10"/>
        <v>0</v>
      </c>
      <c r="BG132" s="109">
        <f t="shared" si="11"/>
        <v>0</v>
      </c>
      <c r="BH132" s="109">
        <f t="shared" si="12"/>
        <v>0</v>
      </c>
      <c r="BI132" s="109">
        <f t="shared" si="13"/>
        <v>0</v>
      </c>
      <c r="BJ132" s="18" t="s">
        <v>144</v>
      </c>
      <c r="BK132" s="174">
        <f t="shared" si="14"/>
        <v>0</v>
      </c>
      <c r="BL132" s="18" t="s">
        <v>171</v>
      </c>
      <c r="BM132" s="18" t="s">
        <v>194</v>
      </c>
    </row>
    <row r="133" spans="2:65" s="1" customFormat="1" ht="16.5" customHeight="1">
      <c r="B133" s="34"/>
      <c r="C133" s="175" t="s">
        <v>173</v>
      </c>
      <c r="D133" s="175" t="s">
        <v>224</v>
      </c>
      <c r="E133" s="176" t="s">
        <v>738</v>
      </c>
      <c r="F133" s="255" t="s">
        <v>739</v>
      </c>
      <c r="G133" s="255"/>
      <c r="H133" s="255"/>
      <c r="I133" s="255"/>
      <c r="J133" s="177" t="s">
        <v>725</v>
      </c>
      <c r="K133" s="178">
        <v>6</v>
      </c>
      <c r="L133" s="256">
        <v>0</v>
      </c>
      <c r="M133" s="257"/>
      <c r="N133" s="258">
        <f t="shared" si="5"/>
        <v>0</v>
      </c>
      <c r="O133" s="254"/>
      <c r="P133" s="254"/>
      <c r="Q133" s="254"/>
      <c r="R133" s="36"/>
      <c r="T133" s="171" t="s">
        <v>20</v>
      </c>
      <c r="U133" s="43" t="s">
        <v>41</v>
      </c>
      <c r="V133" s="35"/>
      <c r="W133" s="172">
        <f t="shared" si="6"/>
        <v>0</v>
      </c>
      <c r="X133" s="172">
        <v>0</v>
      </c>
      <c r="Y133" s="172">
        <f t="shared" si="7"/>
        <v>0</v>
      </c>
      <c r="Z133" s="172">
        <v>0</v>
      </c>
      <c r="AA133" s="173">
        <f t="shared" si="8"/>
        <v>0</v>
      </c>
      <c r="AR133" s="18" t="s">
        <v>177</v>
      </c>
      <c r="AT133" s="18" t="s">
        <v>224</v>
      </c>
      <c r="AU133" s="18" t="s">
        <v>144</v>
      </c>
      <c r="AY133" s="18" t="s">
        <v>165</v>
      </c>
      <c r="BE133" s="109">
        <f t="shared" si="9"/>
        <v>0</v>
      </c>
      <c r="BF133" s="109">
        <f t="shared" si="10"/>
        <v>0</v>
      </c>
      <c r="BG133" s="109">
        <f t="shared" si="11"/>
        <v>0</v>
      </c>
      <c r="BH133" s="109">
        <f t="shared" si="12"/>
        <v>0</v>
      </c>
      <c r="BI133" s="109">
        <f t="shared" si="13"/>
        <v>0</v>
      </c>
      <c r="BJ133" s="18" t="s">
        <v>144</v>
      </c>
      <c r="BK133" s="174">
        <f t="shared" si="14"/>
        <v>0</v>
      </c>
      <c r="BL133" s="18" t="s">
        <v>171</v>
      </c>
      <c r="BM133" s="18" t="s">
        <v>172</v>
      </c>
    </row>
    <row r="134" spans="2:65" s="1" customFormat="1" ht="16.5" customHeight="1">
      <c r="B134" s="34"/>
      <c r="C134" s="175" t="s">
        <v>177</v>
      </c>
      <c r="D134" s="175" t="s">
        <v>224</v>
      </c>
      <c r="E134" s="176" t="s">
        <v>740</v>
      </c>
      <c r="F134" s="255" t="s">
        <v>741</v>
      </c>
      <c r="G134" s="255"/>
      <c r="H134" s="255"/>
      <c r="I134" s="255"/>
      <c r="J134" s="177" t="s">
        <v>725</v>
      </c>
      <c r="K134" s="178">
        <v>1</v>
      </c>
      <c r="L134" s="256">
        <v>0</v>
      </c>
      <c r="M134" s="257"/>
      <c r="N134" s="258">
        <f t="shared" si="5"/>
        <v>0</v>
      </c>
      <c r="O134" s="254"/>
      <c r="P134" s="254"/>
      <c r="Q134" s="254"/>
      <c r="R134" s="36"/>
      <c r="T134" s="171" t="s">
        <v>20</v>
      </c>
      <c r="U134" s="43" t="s">
        <v>41</v>
      </c>
      <c r="V134" s="35"/>
      <c r="W134" s="172">
        <f t="shared" si="6"/>
        <v>0</v>
      </c>
      <c r="X134" s="172">
        <v>0</v>
      </c>
      <c r="Y134" s="172">
        <f t="shared" si="7"/>
        <v>0</v>
      </c>
      <c r="Z134" s="172">
        <v>0</v>
      </c>
      <c r="AA134" s="173">
        <f t="shared" si="8"/>
        <v>0</v>
      </c>
      <c r="AR134" s="18" t="s">
        <v>177</v>
      </c>
      <c r="AT134" s="18" t="s">
        <v>224</v>
      </c>
      <c r="AU134" s="18" t="s">
        <v>144</v>
      </c>
      <c r="AY134" s="18" t="s">
        <v>165</v>
      </c>
      <c r="BE134" s="109">
        <f t="shared" si="9"/>
        <v>0</v>
      </c>
      <c r="BF134" s="109">
        <f t="shared" si="10"/>
        <v>0</v>
      </c>
      <c r="BG134" s="109">
        <f t="shared" si="11"/>
        <v>0</v>
      </c>
      <c r="BH134" s="109">
        <f t="shared" si="12"/>
        <v>0</v>
      </c>
      <c r="BI134" s="109">
        <f t="shared" si="13"/>
        <v>0</v>
      </c>
      <c r="BJ134" s="18" t="s">
        <v>144</v>
      </c>
      <c r="BK134" s="174">
        <f t="shared" si="14"/>
        <v>0</v>
      </c>
      <c r="BL134" s="18" t="s">
        <v>171</v>
      </c>
      <c r="BM134" s="18" t="s">
        <v>176</v>
      </c>
    </row>
    <row r="135" spans="2:63" s="9" customFormat="1" ht="36.75" customHeight="1">
      <c r="B135" s="155"/>
      <c r="C135" s="156"/>
      <c r="D135" s="157" t="s">
        <v>137</v>
      </c>
      <c r="E135" s="157"/>
      <c r="F135" s="157"/>
      <c r="G135" s="157"/>
      <c r="H135" s="157"/>
      <c r="I135" s="157"/>
      <c r="J135" s="157"/>
      <c r="K135" s="157"/>
      <c r="L135" s="157"/>
      <c r="M135" s="157"/>
      <c r="N135" s="269">
        <f>BK135</f>
        <v>0</v>
      </c>
      <c r="O135" s="270"/>
      <c r="P135" s="270"/>
      <c r="Q135" s="270"/>
      <c r="R135" s="158"/>
      <c r="T135" s="159"/>
      <c r="U135" s="156"/>
      <c r="V135" s="156"/>
      <c r="W135" s="160">
        <f>W136+W143+W153</f>
        <v>0</v>
      </c>
      <c r="X135" s="156"/>
      <c r="Y135" s="160">
        <f>Y136+Y143+Y153</f>
        <v>0</v>
      </c>
      <c r="Z135" s="156"/>
      <c r="AA135" s="161">
        <f>AA136+AA143+AA153</f>
        <v>0</v>
      </c>
      <c r="AR135" s="162" t="s">
        <v>82</v>
      </c>
      <c r="AT135" s="163" t="s">
        <v>73</v>
      </c>
      <c r="AU135" s="163" t="s">
        <v>74</v>
      </c>
      <c r="AY135" s="162" t="s">
        <v>165</v>
      </c>
      <c r="BK135" s="164">
        <f>BK136+BK143+BK153</f>
        <v>0</v>
      </c>
    </row>
    <row r="136" spans="2:63" s="9" customFormat="1" ht="19.5" customHeight="1">
      <c r="B136" s="155"/>
      <c r="C136" s="156"/>
      <c r="D136" s="165" t="s">
        <v>718</v>
      </c>
      <c r="E136" s="165"/>
      <c r="F136" s="165"/>
      <c r="G136" s="165"/>
      <c r="H136" s="165"/>
      <c r="I136" s="165"/>
      <c r="J136" s="165"/>
      <c r="K136" s="165"/>
      <c r="L136" s="165"/>
      <c r="M136" s="165"/>
      <c r="N136" s="263">
        <f>BK136</f>
        <v>0</v>
      </c>
      <c r="O136" s="264"/>
      <c r="P136" s="264"/>
      <c r="Q136" s="264"/>
      <c r="R136" s="158"/>
      <c r="T136" s="159"/>
      <c r="U136" s="156"/>
      <c r="V136" s="156"/>
      <c r="W136" s="160">
        <f>SUM(W137:W142)</f>
        <v>0</v>
      </c>
      <c r="X136" s="156"/>
      <c r="Y136" s="160">
        <f>SUM(Y137:Y142)</f>
        <v>0</v>
      </c>
      <c r="Z136" s="156"/>
      <c r="AA136" s="161">
        <f>SUM(AA137:AA142)</f>
        <v>0</v>
      </c>
      <c r="AR136" s="162" t="s">
        <v>82</v>
      </c>
      <c r="AT136" s="163" t="s">
        <v>73</v>
      </c>
      <c r="AU136" s="163" t="s">
        <v>82</v>
      </c>
      <c r="AY136" s="162" t="s">
        <v>165</v>
      </c>
      <c r="BK136" s="164">
        <f>SUM(BK137:BK142)</f>
        <v>0</v>
      </c>
    </row>
    <row r="137" spans="2:65" s="1" customFormat="1" ht="25.5" customHeight="1">
      <c r="B137" s="34"/>
      <c r="C137" s="166" t="s">
        <v>182</v>
      </c>
      <c r="D137" s="166" t="s">
        <v>167</v>
      </c>
      <c r="E137" s="167" t="s">
        <v>742</v>
      </c>
      <c r="F137" s="251" t="s">
        <v>743</v>
      </c>
      <c r="G137" s="251"/>
      <c r="H137" s="251"/>
      <c r="I137" s="251"/>
      <c r="J137" s="168" t="s">
        <v>222</v>
      </c>
      <c r="K137" s="169">
        <v>16</v>
      </c>
      <c r="L137" s="252">
        <v>0</v>
      </c>
      <c r="M137" s="253"/>
      <c r="N137" s="254">
        <f aca="true" t="shared" si="15" ref="N137:N142">ROUND(L137*K137,3)</f>
        <v>0</v>
      </c>
      <c r="O137" s="254"/>
      <c r="P137" s="254"/>
      <c r="Q137" s="254"/>
      <c r="R137" s="36"/>
      <c r="T137" s="171" t="s">
        <v>20</v>
      </c>
      <c r="U137" s="43" t="s">
        <v>41</v>
      </c>
      <c r="V137" s="35"/>
      <c r="W137" s="172">
        <f aca="true" t="shared" si="16" ref="W137:W142">V137*K137</f>
        <v>0</v>
      </c>
      <c r="X137" s="172">
        <v>0</v>
      </c>
      <c r="Y137" s="172">
        <f aca="true" t="shared" si="17" ref="Y137:Y142">X137*K137</f>
        <v>0</v>
      </c>
      <c r="Z137" s="172">
        <v>0</v>
      </c>
      <c r="AA137" s="173">
        <f aca="true" t="shared" si="18" ref="AA137:AA142">Z137*K137</f>
        <v>0</v>
      </c>
      <c r="AR137" s="18" t="s">
        <v>171</v>
      </c>
      <c r="AT137" s="18" t="s">
        <v>167</v>
      </c>
      <c r="AU137" s="18" t="s">
        <v>144</v>
      </c>
      <c r="AY137" s="18" t="s">
        <v>165</v>
      </c>
      <c r="BE137" s="109">
        <f aca="true" t="shared" si="19" ref="BE137:BE142">IF(U137="základná",N137,0)</f>
        <v>0</v>
      </c>
      <c r="BF137" s="109">
        <f aca="true" t="shared" si="20" ref="BF137:BF142">IF(U137="znížená",N137,0)</f>
        <v>0</v>
      </c>
      <c r="BG137" s="109">
        <f aca="true" t="shared" si="21" ref="BG137:BG142">IF(U137="zákl. prenesená",N137,0)</f>
        <v>0</v>
      </c>
      <c r="BH137" s="109">
        <f aca="true" t="shared" si="22" ref="BH137:BH142">IF(U137="zníž. prenesená",N137,0)</f>
        <v>0</v>
      </c>
      <c r="BI137" s="109">
        <f aca="true" t="shared" si="23" ref="BI137:BI142">IF(U137="nulová",N137,0)</f>
        <v>0</v>
      </c>
      <c r="BJ137" s="18" t="s">
        <v>144</v>
      </c>
      <c r="BK137" s="174">
        <f aca="true" t="shared" si="24" ref="BK137:BK142">ROUND(L137*K137,3)</f>
        <v>0</v>
      </c>
      <c r="BL137" s="18" t="s">
        <v>171</v>
      </c>
      <c r="BM137" s="18" t="s">
        <v>181</v>
      </c>
    </row>
    <row r="138" spans="2:65" s="1" customFormat="1" ht="25.5" customHeight="1">
      <c r="B138" s="34"/>
      <c r="C138" s="166" t="s">
        <v>185</v>
      </c>
      <c r="D138" s="166" t="s">
        <v>167</v>
      </c>
      <c r="E138" s="167" t="s">
        <v>744</v>
      </c>
      <c r="F138" s="251" t="s">
        <v>745</v>
      </c>
      <c r="G138" s="251"/>
      <c r="H138" s="251"/>
      <c r="I138" s="251"/>
      <c r="J138" s="168" t="s">
        <v>222</v>
      </c>
      <c r="K138" s="169">
        <v>16</v>
      </c>
      <c r="L138" s="252">
        <v>0</v>
      </c>
      <c r="M138" s="253"/>
      <c r="N138" s="254">
        <f t="shared" si="15"/>
        <v>0</v>
      </c>
      <c r="O138" s="254"/>
      <c r="P138" s="254"/>
      <c r="Q138" s="254"/>
      <c r="R138" s="36"/>
      <c r="T138" s="171" t="s">
        <v>20</v>
      </c>
      <c r="U138" s="43" t="s">
        <v>41</v>
      </c>
      <c r="V138" s="35"/>
      <c r="W138" s="172">
        <f t="shared" si="16"/>
        <v>0</v>
      </c>
      <c r="X138" s="172">
        <v>0</v>
      </c>
      <c r="Y138" s="172">
        <f t="shared" si="17"/>
        <v>0</v>
      </c>
      <c r="Z138" s="172">
        <v>0</v>
      </c>
      <c r="AA138" s="173">
        <f t="shared" si="18"/>
        <v>0</v>
      </c>
      <c r="AR138" s="18" t="s">
        <v>171</v>
      </c>
      <c r="AT138" s="18" t="s">
        <v>167</v>
      </c>
      <c r="AU138" s="18" t="s">
        <v>144</v>
      </c>
      <c r="AY138" s="18" t="s">
        <v>165</v>
      </c>
      <c r="BE138" s="109">
        <f t="shared" si="19"/>
        <v>0</v>
      </c>
      <c r="BF138" s="109">
        <f t="shared" si="20"/>
        <v>0</v>
      </c>
      <c r="BG138" s="109">
        <f t="shared" si="21"/>
        <v>0</v>
      </c>
      <c r="BH138" s="109">
        <f t="shared" si="22"/>
        <v>0</v>
      </c>
      <c r="BI138" s="109">
        <f t="shared" si="23"/>
        <v>0</v>
      </c>
      <c r="BJ138" s="18" t="s">
        <v>144</v>
      </c>
      <c r="BK138" s="174">
        <f t="shared" si="24"/>
        <v>0</v>
      </c>
      <c r="BL138" s="18" t="s">
        <v>171</v>
      </c>
      <c r="BM138" s="18" t="s">
        <v>10</v>
      </c>
    </row>
    <row r="139" spans="2:65" s="1" customFormat="1" ht="25.5" customHeight="1">
      <c r="B139" s="34"/>
      <c r="C139" s="166" t="s">
        <v>190</v>
      </c>
      <c r="D139" s="166" t="s">
        <v>167</v>
      </c>
      <c r="E139" s="167" t="s">
        <v>746</v>
      </c>
      <c r="F139" s="251" t="s">
        <v>747</v>
      </c>
      <c r="G139" s="251"/>
      <c r="H139" s="251"/>
      <c r="I139" s="251"/>
      <c r="J139" s="168" t="s">
        <v>222</v>
      </c>
      <c r="K139" s="169">
        <v>34</v>
      </c>
      <c r="L139" s="252">
        <v>0</v>
      </c>
      <c r="M139" s="253"/>
      <c r="N139" s="254">
        <f t="shared" si="15"/>
        <v>0</v>
      </c>
      <c r="O139" s="254"/>
      <c r="P139" s="254"/>
      <c r="Q139" s="254"/>
      <c r="R139" s="36"/>
      <c r="T139" s="171" t="s">
        <v>20</v>
      </c>
      <c r="U139" s="43" t="s">
        <v>41</v>
      </c>
      <c r="V139" s="35"/>
      <c r="W139" s="172">
        <f t="shared" si="16"/>
        <v>0</v>
      </c>
      <c r="X139" s="172">
        <v>0</v>
      </c>
      <c r="Y139" s="172">
        <f t="shared" si="17"/>
        <v>0</v>
      </c>
      <c r="Z139" s="172">
        <v>0</v>
      </c>
      <c r="AA139" s="173">
        <f t="shared" si="18"/>
        <v>0</v>
      </c>
      <c r="AR139" s="18" t="s">
        <v>171</v>
      </c>
      <c r="AT139" s="18" t="s">
        <v>167</v>
      </c>
      <c r="AU139" s="18" t="s">
        <v>144</v>
      </c>
      <c r="AY139" s="18" t="s">
        <v>165</v>
      </c>
      <c r="BE139" s="109">
        <f t="shared" si="19"/>
        <v>0</v>
      </c>
      <c r="BF139" s="109">
        <f t="shared" si="20"/>
        <v>0</v>
      </c>
      <c r="BG139" s="109">
        <f t="shared" si="21"/>
        <v>0</v>
      </c>
      <c r="BH139" s="109">
        <f t="shared" si="22"/>
        <v>0</v>
      </c>
      <c r="BI139" s="109">
        <f t="shared" si="23"/>
        <v>0</v>
      </c>
      <c r="BJ139" s="18" t="s">
        <v>144</v>
      </c>
      <c r="BK139" s="174">
        <f t="shared" si="24"/>
        <v>0</v>
      </c>
      <c r="BL139" s="18" t="s">
        <v>171</v>
      </c>
      <c r="BM139" s="18" t="s">
        <v>189</v>
      </c>
    </row>
    <row r="140" spans="2:65" s="1" customFormat="1" ht="25.5" customHeight="1">
      <c r="B140" s="34"/>
      <c r="C140" s="166" t="s">
        <v>194</v>
      </c>
      <c r="D140" s="166" t="s">
        <v>167</v>
      </c>
      <c r="E140" s="167" t="s">
        <v>748</v>
      </c>
      <c r="F140" s="251" t="s">
        <v>749</v>
      </c>
      <c r="G140" s="251"/>
      <c r="H140" s="251"/>
      <c r="I140" s="251"/>
      <c r="J140" s="168" t="s">
        <v>222</v>
      </c>
      <c r="K140" s="169">
        <v>10</v>
      </c>
      <c r="L140" s="252">
        <v>0</v>
      </c>
      <c r="M140" s="253"/>
      <c r="N140" s="254">
        <f t="shared" si="15"/>
        <v>0</v>
      </c>
      <c r="O140" s="254"/>
      <c r="P140" s="254"/>
      <c r="Q140" s="254"/>
      <c r="R140" s="36"/>
      <c r="T140" s="171" t="s">
        <v>20</v>
      </c>
      <c r="U140" s="43" t="s">
        <v>41</v>
      </c>
      <c r="V140" s="35"/>
      <c r="W140" s="172">
        <f t="shared" si="16"/>
        <v>0</v>
      </c>
      <c r="X140" s="172">
        <v>0</v>
      </c>
      <c r="Y140" s="172">
        <f t="shared" si="17"/>
        <v>0</v>
      </c>
      <c r="Z140" s="172">
        <v>0</v>
      </c>
      <c r="AA140" s="173">
        <f t="shared" si="18"/>
        <v>0</v>
      </c>
      <c r="AR140" s="18" t="s">
        <v>171</v>
      </c>
      <c r="AT140" s="18" t="s">
        <v>167</v>
      </c>
      <c r="AU140" s="18" t="s">
        <v>144</v>
      </c>
      <c r="AY140" s="18" t="s">
        <v>165</v>
      </c>
      <c r="BE140" s="109">
        <f t="shared" si="19"/>
        <v>0</v>
      </c>
      <c r="BF140" s="109">
        <f t="shared" si="20"/>
        <v>0</v>
      </c>
      <c r="BG140" s="109">
        <f t="shared" si="21"/>
        <v>0</v>
      </c>
      <c r="BH140" s="109">
        <f t="shared" si="22"/>
        <v>0</v>
      </c>
      <c r="BI140" s="109">
        <f t="shared" si="23"/>
        <v>0</v>
      </c>
      <c r="BJ140" s="18" t="s">
        <v>144</v>
      </c>
      <c r="BK140" s="174">
        <f t="shared" si="24"/>
        <v>0</v>
      </c>
      <c r="BL140" s="18" t="s">
        <v>171</v>
      </c>
      <c r="BM140" s="18" t="s">
        <v>193</v>
      </c>
    </row>
    <row r="141" spans="2:65" s="1" customFormat="1" ht="25.5" customHeight="1">
      <c r="B141" s="34"/>
      <c r="C141" s="166" t="s">
        <v>198</v>
      </c>
      <c r="D141" s="166" t="s">
        <v>167</v>
      </c>
      <c r="E141" s="167" t="s">
        <v>750</v>
      </c>
      <c r="F141" s="251" t="s">
        <v>751</v>
      </c>
      <c r="G141" s="251"/>
      <c r="H141" s="251"/>
      <c r="I141" s="251"/>
      <c r="J141" s="168" t="s">
        <v>222</v>
      </c>
      <c r="K141" s="169">
        <v>2</v>
      </c>
      <c r="L141" s="252">
        <v>0</v>
      </c>
      <c r="M141" s="253"/>
      <c r="N141" s="254">
        <f t="shared" si="15"/>
        <v>0</v>
      </c>
      <c r="O141" s="254"/>
      <c r="P141" s="254"/>
      <c r="Q141" s="254"/>
      <c r="R141" s="36"/>
      <c r="T141" s="171" t="s">
        <v>20</v>
      </c>
      <c r="U141" s="43" t="s">
        <v>41</v>
      </c>
      <c r="V141" s="35"/>
      <c r="W141" s="172">
        <f t="shared" si="16"/>
        <v>0</v>
      </c>
      <c r="X141" s="172">
        <v>0</v>
      </c>
      <c r="Y141" s="172">
        <f t="shared" si="17"/>
        <v>0</v>
      </c>
      <c r="Z141" s="172">
        <v>0</v>
      </c>
      <c r="AA141" s="173">
        <f t="shared" si="18"/>
        <v>0</v>
      </c>
      <c r="AR141" s="18" t="s">
        <v>171</v>
      </c>
      <c r="AT141" s="18" t="s">
        <v>167</v>
      </c>
      <c r="AU141" s="18" t="s">
        <v>144</v>
      </c>
      <c r="AY141" s="18" t="s">
        <v>165</v>
      </c>
      <c r="BE141" s="109">
        <f t="shared" si="19"/>
        <v>0</v>
      </c>
      <c r="BF141" s="109">
        <f t="shared" si="20"/>
        <v>0</v>
      </c>
      <c r="BG141" s="109">
        <f t="shared" si="21"/>
        <v>0</v>
      </c>
      <c r="BH141" s="109">
        <f t="shared" si="22"/>
        <v>0</v>
      </c>
      <c r="BI141" s="109">
        <f t="shared" si="23"/>
        <v>0</v>
      </c>
      <c r="BJ141" s="18" t="s">
        <v>144</v>
      </c>
      <c r="BK141" s="174">
        <f t="shared" si="24"/>
        <v>0</v>
      </c>
      <c r="BL141" s="18" t="s">
        <v>171</v>
      </c>
      <c r="BM141" s="18" t="s">
        <v>197</v>
      </c>
    </row>
    <row r="142" spans="2:65" s="1" customFormat="1" ht="16.5" customHeight="1">
      <c r="B142" s="34"/>
      <c r="C142" s="166" t="s">
        <v>172</v>
      </c>
      <c r="D142" s="166" t="s">
        <v>167</v>
      </c>
      <c r="E142" s="167" t="s">
        <v>752</v>
      </c>
      <c r="F142" s="251" t="s">
        <v>753</v>
      </c>
      <c r="G142" s="251"/>
      <c r="H142" s="251"/>
      <c r="I142" s="251"/>
      <c r="J142" s="168" t="s">
        <v>222</v>
      </c>
      <c r="K142" s="169">
        <v>2</v>
      </c>
      <c r="L142" s="252">
        <v>0</v>
      </c>
      <c r="M142" s="253"/>
      <c r="N142" s="254">
        <f t="shared" si="15"/>
        <v>0</v>
      </c>
      <c r="O142" s="254"/>
      <c r="P142" s="254"/>
      <c r="Q142" s="254"/>
      <c r="R142" s="36"/>
      <c r="T142" s="171" t="s">
        <v>20</v>
      </c>
      <c r="U142" s="43" t="s">
        <v>41</v>
      </c>
      <c r="V142" s="35"/>
      <c r="W142" s="172">
        <f t="shared" si="16"/>
        <v>0</v>
      </c>
      <c r="X142" s="172">
        <v>0</v>
      </c>
      <c r="Y142" s="172">
        <f t="shared" si="17"/>
        <v>0</v>
      </c>
      <c r="Z142" s="172">
        <v>0</v>
      </c>
      <c r="AA142" s="173">
        <f t="shared" si="18"/>
        <v>0</v>
      </c>
      <c r="AR142" s="18" t="s">
        <v>171</v>
      </c>
      <c r="AT142" s="18" t="s">
        <v>167</v>
      </c>
      <c r="AU142" s="18" t="s">
        <v>144</v>
      </c>
      <c r="AY142" s="18" t="s">
        <v>165</v>
      </c>
      <c r="BE142" s="109">
        <f t="shared" si="19"/>
        <v>0</v>
      </c>
      <c r="BF142" s="109">
        <f t="shared" si="20"/>
        <v>0</v>
      </c>
      <c r="BG142" s="109">
        <f t="shared" si="21"/>
        <v>0</v>
      </c>
      <c r="BH142" s="109">
        <f t="shared" si="22"/>
        <v>0</v>
      </c>
      <c r="BI142" s="109">
        <f t="shared" si="23"/>
        <v>0</v>
      </c>
      <c r="BJ142" s="18" t="s">
        <v>144</v>
      </c>
      <c r="BK142" s="174">
        <f t="shared" si="24"/>
        <v>0</v>
      </c>
      <c r="BL142" s="18" t="s">
        <v>171</v>
      </c>
      <c r="BM142" s="18" t="s">
        <v>201</v>
      </c>
    </row>
    <row r="143" spans="2:63" s="9" customFormat="1" ht="29.25" customHeight="1">
      <c r="B143" s="155"/>
      <c r="C143" s="156"/>
      <c r="D143" s="165" t="s">
        <v>719</v>
      </c>
      <c r="E143" s="165"/>
      <c r="F143" s="165"/>
      <c r="G143" s="165"/>
      <c r="H143" s="165"/>
      <c r="I143" s="165"/>
      <c r="J143" s="165"/>
      <c r="K143" s="165"/>
      <c r="L143" s="165"/>
      <c r="M143" s="165"/>
      <c r="N143" s="265">
        <f>BK143</f>
        <v>0</v>
      </c>
      <c r="O143" s="266"/>
      <c r="P143" s="266"/>
      <c r="Q143" s="266"/>
      <c r="R143" s="158"/>
      <c r="T143" s="159"/>
      <c r="U143" s="156"/>
      <c r="V143" s="156"/>
      <c r="W143" s="160">
        <f>SUM(W144:W152)</f>
        <v>0</v>
      </c>
      <c r="X143" s="156"/>
      <c r="Y143" s="160">
        <f>SUM(Y144:Y152)</f>
        <v>0</v>
      </c>
      <c r="Z143" s="156"/>
      <c r="AA143" s="161">
        <f>SUM(AA144:AA152)</f>
        <v>0</v>
      </c>
      <c r="AR143" s="162" t="s">
        <v>82</v>
      </c>
      <c r="AT143" s="163" t="s">
        <v>73</v>
      </c>
      <c r="AU143" s="163" t="s">
        <v>82</v>
      </c>
      <c r="AY143" s="162" t="s">
        <v>165</v>
      </c>
      <c r="BK143" s="164">
        <f>SUM(BK144:BK152)</f>
        <v>0</v>
      </c>
    </row>
    <row r="144" spans="2:65" s="1" customFormat="1" ht="25.5" customHeight="1">
      <c r="B144" s="34"/>
      <c r="C144" s="166" t="s">
        <v>205</v>
      </c>
      <c r="D144" s="166" t="s">
        <v>167</v>
      </c>
      <c r="E144" s="167" t="s">
        <v>754</v>
      </c>
      <c r="F144" s="251" t="s">
        <v>755</v>
      </c>
      <c r="G144" s="251"/>
      <c r="H144" s="251"/>
      <c r="I144" s="251"/>
      <c r="J144" s="168" t="s">
        <v>756</v>
      </c>
      <c r="K144" s="169">
        <v>5</v>
      </c>
      <c r="L144" s="252">
        <v>0</v>
      </c>
      <c r="M144" s="253"/>
      <c r="N144" s="254">
        <f aca="true" t="shared" si="25" ref="N144:N152">ROUND(L144*K144,3)</f>
        <v>0</v>
      </c>
      <c r="O144" s="254"/>
      <c r="P144" s="254"/>
      <c r="Q144" s="254"/>
      <c r="R144" s="36"/>
      <c r="T144" s="171" t="s">
        <v>20</v>
      </c>
      <c r="U144" s="43" t="s">
        <v>41</v>
      </c>
      <c r="V144" s="35"/>
      <c r="W144" s="172">
        <f aca="true" t="shared" si="26" ref="W144:W152">V144*K144</f>
        <v>0</v>
      </c>
      <c r="X144" s="172">
        <v>0</v>
      </c>
      <c r="Y144" s="172">
        <f aca="true" t="shared" si="27" ref="Y144:Y152">X144*K144</f>
        <v>0</v>
      </c>
      <c r="Z144" s="172">
        <v>0</v>
      </c>
      <c r="AA144" s="173">
        <f aca="true" t="shared" si="28" ref="AA144:AA152">Z144*K144</f>
        <v>0</v>
      </c>
      <c r="AR144" s="18" t="s">
        <v>171</v>
      </c>
      <c r="AT144" s="18" t="s">
        <v>167</v>
      </c>
      <c r="AU144" s="18" t="s">
        <v>144</v>
      </c>
      <c r="AY144" s="18" t="s">
        <v>165</v>
      </c>
      <c r="BE144" s="109">
        <f aca="true" t="shared" si="29" ref="BE144:BE152">IF(U144="základná",N144,0)</f>
        <v>0</v>
      </c>
      <c r="BF144" s="109">
        <f aca="true" t="shared" si="30" ref="BF144:BF152">IF(U144="znížená",N144,0)</f>
        <v>0</v>
      </c>
      <c r="BG144" s="109">
        <f aca="true" t="shared" si="31" ref="BG144:BG152">IF(U144="zákl. prenesená",N144,0)</f>
        <v>0</v>
      </c>
      <c r="BH144" s="109">
        <f aca="true" t="shared" si="32" ref="BH144:BH152">IF(U144="zníž. prenesená",N144,0)</f>
        <v>0</v>
      </c>
      <c r="BI144" s="109">
        <f aca="true" t="shared" si="33" ref="BI144:BI152">IF(U144="nulová",N144,0)</f>
        <v>0</v>
      </c>
      <c r="BJ144" s="18" t="s">
        <v>144</v>
      </c>
      <c r="BK144" s="174">
        <f aca="true" t="shared" si="34" ref="BK144:BK152">ROUND(L144*K144,3)</f>
        <v>0</v>
      </c>
      <c r="BL144" s="18" t="s">
        <v>171</v>
      </c>
      <c r="BM144" s="18" t="s">
        <v>204</v>
      </c>
    </row>
    <row r="145" spans="2:65" s="1" customFormat="1" ht="16.5" customHeight="1">
      <c r="B145" s="34"/>
      <c r="C145" s="166" t="s">
        <v>176</v>
      </c>
      <c r="D145" s="166" t="s">
        <v>167</v>
      </c>
      <c r="E145" s="167" t="s">
        <v>757</v>
      </c>
      <c r="F145" s="251" t="s">
        <v>758</v>
      </c>
      <c r="G145" s="251"/>
      <c r="H145" s="251"/>
      <c r="I145" s="251"/>
      <c r="J145" s="168" t="s">
        <v>759</v>
      </c>
      <c r="K145" s="169">
        <v>54</v>
      </c>
      <c r="L145" s="252">
        <v>0</v>
      </c>
      <c r="M145" s="253"/>
      <c r="N145" s="254">
        <f t="shared" si="25"/>
        <v>0</v>
      </c>
      <c r="O145" s="254"/>
      <c r="P145" s="254"/>
      <c r="Q145" s="254"/>
      <c r="R145" s="36"/>
      <c r="T145" s="171" t="s">
        <v>20</v>
      </c>
      <c r="U145" s="43" t="s">
        <v>41</v>
      </c>
      <c r="V145" s="35"/>
      <c r="W145" s="172">
        <f t="shared" si="26"/>
        <v>0</v>
      </c>
      <c r="X145" s="172">
        <v>0</v>
      </c>
      <c r="Y145" s="172">
        <f t="shared" si="27"/>
        <v>0</v>
      </c>
      <c r="Z145" s="172">
        <v>0</v>
      </c>
      <c r="AA145" s="173">
        <f t="shared" si="28"/>
        <v>0</v>
      </c>
      <c r="AR145" s="18" t="s">
        <v>171</v>
      </c>
      <c r="AT145" s="18" t="s">
        <v>167</v>
      </c>
      <c r="AU145" s="18" t="s">
        <v>144</v>
      </c>
      <c r="AY145" s="18" t="s">
        <v>165</v>
      </c>
      <c r="BE145" s="109">
        <f t="shared" si="29"/>
        <v>0</v>
      </c>
      <c r="BF145" s="109">
        <f t="shared" si="30"/>
        <v>0</v>
      </c>
      <c r="BG145" s="109">
        <f t="shared" si="31"/>
        <v>0</v>
      </c>
      <c r="BH145" s="109">
        <f t="shared" si="32"/>
        <v>0</v>
      </c>
      <c r="BI145" s="109">
        <f t="shared" si="33"/>
        <v>0</v>
      </c>
      <c r="BJ145" s="18" t="s">
        <v>144</v>
      </c>
      <c r="BK145" s="174">
        <f t="shared" si="34"/>
        <v>0</v>
      </c>
      <c r="BL145" s="18" t="s">
        <v>171</v>
      </c>
      <c r="BM145" s="18" t="s">
        <v>208</v>
      </c>
    </row>
    <row r="146" spans="2:65" s="1" customFormat="1" ht="16.5" customHeight="1">
      <c r="B146" s="34"/>
      <c r="C146" s="166" t="s">
        <v>212</v>
      </c>
      <c r="D146" s="166" t="s">
        <v>167</v>
      </c>
      <c r="E146" s="167" t="s">
        <v>760</v>
      </c>
      <c r="F146" s="251" t="s">
        <v>761</v>
      </c>
      <c r="G146" s="251"/>
      <c r="H146" s="251"/>
      <c r="I146" s="251"/>
      <c r="J146" s="168" t="s">
        <v>762</v>
      </c>
      <c r="K146" s="169">
        <v>15</v>
      </c>
      <c r="L146" s="252">
        <v>0</v>
      </c>
      <c r="M146" s="253"/>
      <c r="N146" s="254">
        <f t="shared" si="25"/>
        <v>0</v>
      </c>
      <c r="O146" s="254"/>
      <c r="P146" s="254"/>
      <c r="Q146" s="254"/>
      <c r="R146" s="36"/>
      <c r="T146" s="171" t="s">
        <v>20</v>
      </c>
      <c r="U146" s="43" t="s">
        <v>41</v>
      </c>
      <c r="V146" s="35"/>
      <c r="W146" s="172">
        <f t="shared" si="26"/>
        <v>0</v>
      </c>
      <c r="X146" s="172">
        <v>0</v>
      </c>
      <c r="Y146" s="172">
        <f t="shared" si="27"/>
        <v>0</v>
      </c>
      <c r="Z146" s="172">
        <v>0</v>
      </c>
      <c r="AA146" s="173">
        <f t="shared" si="28"/>
        <v>0</v>
      </c>
      <c r="AR146" s="18" t="s">
        <v>171</v>
      </c>
      <c r="AT146" s="18" t="s">
        <v>167</v>
      </c>
      <c r="AU146" s="18" t="s">
        <v>144</v>
      </c>
      <c r="AY146" s="18" t="s">
        <v>165</v>
      </c>
      <c r="BE146" s="109">
        <f t="shared" si="29"/>
        <v>0</v>
      </c>
      <c r="BF146" s="109">
        <f t="shared" si="30"/>
        <v>0</v>
      </c>
      <c r="BG146" s="109">
        <f t="shared" si="31"/>
        <v>0</v>
      </c>
      <c r="BH146" s="109">
        <f t="shared" si="32"/>
        <v>0</v>
      </c>
      <c r="BI146" s="109">
        <f t="shared" si="33"/>
        <v>0</v>
      </c>
      <c r="BJ146" s="18" t="s">
        <v>144</v>
      </c>
      <c r="BK146" s="174">
        <f t="shared" si="34"/>
        <v>0</v>
      </c>
      <c r="BL146" s="18" t="s">
        <v>171</v>
      </c>
      <c r="BM146" s="18" t="s">
        <v>211</v>
      </c>
    </row>
    <row r="147" spans="2:65" s="1" customFormat="1" ht="25.5" customHeight="1">
      <c r="B147" s="34"/>
      <c r="C147" s="175" t="s">
        <v>181</v>
      </c>
      <c r="D147" s="175" t="s">
        <v>224</v>
      </c>
      <c r="E147" s="176" t="s">
        <v>763</v>
      </c>
      <c r="F147" s="255" t="s">
        <v>764</v>
      </c>
      <c r="G147" s="255"/>
      <c r="H147" s="255"/>
      <c r="I147" s="255"/>
      <c r="J147" s="177" t="s">
        <v>725</v>
      </c>
      <c r="K147" s="178">
        <v>1</v>
      </c>
      <c r="L147" s="256">
        <v>0</v>
      </c>
      <c r="M147" s="257"/>
      <c r="N147" s="258">
        <f t="shared" si="25"/>
        <v>0</v>
      </c>
      <c r="O147" s="254"/>
      <c r="P147" s="254"/>
      <c r="Q147" s="254"/>
      <c r="R147" s="36"/>
      <c r="T147" s="171" t="s">
        <v>20</v>
      </c>
      <c r="U147" s="43" t="s">
        <v>41</v>
      </c>
      <c r="V147" s="35"/>
      <c r="W147" s="172">
        <f t="shared" si="26"/>
        <v>0</v>
      </c>
      <c r="X147" s="172">
        <v>0</v>
      </c>
      <c r="Y147" s="172">
        <f t="shared" si="27"/>
        <v>0</v>
      </c>
      <c r="Z147" s="172">
        <v>0</v>
      </c>
      <c r="AA147" s="173">
        <f t="shared" si="28"/>
        <v>0</v>
      </c>
      <c r="AR147" s="18" t="s">
        <v>177</v>
      </c>
      <c r="AT147" s="18" t="s">
        <v>224</v>
      </c>
      <c r="AU147" s="18" t="s">
        <v>144</v>
      </c>
      <c r="AY147" s="18" t="s">
        <v>165</v>
      </c>
      <c r="BE147" s="109">
        <f t="shared" si="29"/>
        <v>0</v>
      </c>
      <c r="BF147" s="109">
        <f t="shared" si="30"/>
        <v>0</v>
      </c>
      <c r="BG147" s="109">
        <f t="shared" si="31"/>
        <v>0</v>
      </c>
      <c r="BH147" s="109">
        <f t="shared" si="32"/>
        <v>0</v>
      </c>
      <c r="BI147" s="109">
        <f t="shared" si="33"/>
        <v>0</v>
      </c>
      <c r="BJ147" s="18" t="s">
        <v>144</v>
      </c>
      <c r="BK147" s="174">
        <f t="shared" si="34"/>
        <v>0</v>
      </c>
      <c r="BL147" s="18" t="s">
        <v>171</v>
      </c>
      <c r="BM147" s="18" t="s">
        <v>215</v>
      </c>
    </row>
    <row r="148" spans="2:65" s="1" customFormat="1" ht="16.5" customHeight="1">
      <c r="B148" s="34"/>
      <c r="C148" s="175" t="s">
        <v>219</v>
      </c>
      <c r="D148" s="175" t="s">
        <v>224</v>
      </c>
      <c r="E148" s="176" t="s">
        <v>765</v>
      </c>
      <c r="F148" s="255" t="s">
        <v>766</v>
      </c>
      <c r="G148" s="255"/>
      <c r="H148" s="255"/>
      <c r="I148" s="255"/>
      <c r="J148" s="177" t="s">
        <v>725</v>
      </c>
      <c r="K148" s="178">
        <v>1</v>
      </c>
      <c r="L148" s="256">
        <v>0</v>
      </c>
      <c r="M148" s="257"/>
      <c r="N148" s="258">
        <f t="shared" si="25"/>
        <v>0</v>
      </c>
      <c r="O148" s="254"/>
      <c r="P148" s="254"/>
      <c r="Q148" s="254"/>
      <c r="R148" s="36"/>
      <c r="T148" s="171" t="s">
        <v>20</v>
      </c>
      <c r="U148" s="43" t="s">
        <v>41</v>
      </c>
      <c r="V148" s="35"/>
      <c r="W148" s="172">
        <f t="shared" si="26"/>
        <v>0</v>
      </c>
      <c r="X148" s="172">
        <v>0</v>
      </c>
      <c r="Y148" s="172">
        <f t="shared" si="27"/>
        <v>0</v>
      </c>
      <c r="Z148" s="172">
        <v>0</v>
      </c>
      <c r="AA148" s="173">
        <f t="shared" si="28"/>
        <v>0</v>
      </c>
      <c r="AR148" s="18" t="s">
        <v>177</v>
      </c>
      <c r="AT148" s="18" t="s">
        <v>224</v>
      </c>
      <c r="AU148" s="18" t="s">
        <v>144</v>
      </c>
      <c r="AY148" s="18" t="s">
        <v>165</v>
      </c>
      <c r="BE148" s="109">
        <f t="shared" si="29"/>
        <v>0</v>
      </c>
      <c r="BF148" s="109">
        <f t="shared" si="30"/>
        <v>0</v>
      </c>
      <c r="BG148" s="109">
        <f t="shared" si="31"/>
        <v>0</v>
      </c>
      <c r="BH148" s="109">
        <f t="shared" si="32"/>
        <v>0</v>
      </c>
      <c r="BI148" s="109">
        <f t="shared" si="33"/>
        <v>0</v>
      </c>
      <c r="BJ148" s="18" t="s">
        <v>144</v>
      </c>
      <c r="BK148" s="174">
        <f t="shared" si="34"/>
        <v>0</v>
      </c>
      <c r="BL148" s="18" t="s">
        <v>171</v>
      </c>
      <c r="BM148" s="18" t="s">
        <v>218</v>
      </c>
    </row>
    <row r="149" spans="2:65" s="1" customFormat="1" ht="16.5" customHeight="1">
      <c r="B149" s="34"/>
      <c r="C149" s="175" t="s">
        <v>10</v>
      </c>
      <c r="D149" s="175" t="s">
        <v>224</v>
      </c>
      <c r="E149" s="176" t="s">
        <v>767</v>
      </c>
      <c r="F149" s="255" t="s">
        <v>768</v>
      </c>
      <c r="G149" s="255"/>
      <c r="H149" s="255"/>
      <c r="I149" s="255"/>
      <c r="J149" s="177" t="s">
        <v>725</v>
      </c>
      <c r="K149" s="178">
        <v>1</v>
      </c>
      <c r="L149" s="256">
        <v>0</v>
      </c>
      <c r="M149" s="257"/>
      <c r="N149" s="258">
        <f t="shared" si="25"/>
        <v>0</v>
      </c>
      <c r="O149" s="254"/>
      <c r="P149" s="254"/>
      <c r="Q149" s="254"/>
      <c r="R149" s="36"/>
      <c r="T149" s="171" t="s">
        <v>20</v>
      </c>
      <c r="U149" s="43" t="s">
        <v>41</v>
      </c>
      <c r="V149" s="35"/>
      <c r="W149" s="172">
        <f t="shared" si="26"/>
        <v>0</v>
      </c>
      <c r="X149" s="172">
        <v>0</v>
      </c>
      <c r="Y149" s="172">
        <f t="shared" si="27"/>
        <v>0</v>
      </c>
      <c r="Z149" s="172">
        <v>0</v>
      </c>
      <c r="AA149" s="173">
        <f t="shared" si="28"/>
        <v>0</v>
      </c>
      <c r="AR149" s="18" t="s">
        <v>177</v>
      </c>
      <c r="AT149" s="18" t="s">
        <v>224</v>
      </c>
      <c r="AU149" s="18" t="s">
        <v>144</v>
      </c>
      <c r="AY149" s="18" t="s">
        <v>165</v>
      </c>
      <c r="BE149" s="109">
        <f t="shared" si="29"/>
        <v>0</v>
      </c>
      <c r="BF149" s="109">
        <f t="shared" si="30"/>
        <v>0</v>
      </c>
      <c r="BG149" s="109">
        <f t="shared" si="31"/>
        <v>0</v>
      </c>
      <c r="BH149" s="109">
        <f t="shared" si="32"/>
        <v>0</v>
      </c>
      <c r="BI149" s="109">
        <f t="shared" si="33"/>
        <v>0</v>
      </c>
      <c r="BJ149" s="18" t="s">
        <v>144</v>
      </c>
      <c r="BK149" s="174">
        <f t="shared" si="34"/>
        <v>0</v>
      </c>
      <c r="BL149" s="18" t="s">
        <v>171</v>
      </c>
      <c r="BM149" s="18" t="s">
        <v>223</v>
      </c>
    </row>
    <row r="150" spans="2:65" s="1" customFormat="1" ht="16.5" customHeight="1">
      <c r="B150" s="34"/>
      <c r="C150" s="175" t="s">
        <v>229</v>
      </c>
      <c r="D150" s="175" t="s">
        <v>224</v>
      </c>
      <c r="E150" s="176" t="s">
        <v>769</v>
      </c>
      <c r="F150" s="255" t="s">
        <v>770</v>
      </c>
      <c r="G150" s="255"/>
      <c r="H150" s="255"/>
      <c r="I150" s="255"/>
      <c r="J150" s="177" t="s">
        <v>725</v>
      </c>
      <c r="K150" s="178">
        <v>1</v>
      </c>
      <c r="L150" s="256">
        <v>0</v>
      </c>
      <c r="M150" s="257"/>
      <c r="N150" s="258">
        <f t="shared" si="25"/>
        <v>0</v>
      </c>
      <c r="O150" s="254"/>
      <c r="P150" s="254"/>
      <c r="Q150" s="254"/>
      <c r="R150" s="36"/>
      <c r="T150" s="171" t="s">
        <v>20</v>
      </c>
      <c r="U150" s="43" t="s">
        <v>41</v>
      </c>
      <c r="V150" s="35"/>
      <c r="W150" s="172">
        <f t="shared" si="26"/>
        <v>0</v>
      </c>
      <c r="X150" s="172">
        <v>0</v>
      </c>
      <c r="Y150" s="172">
        <f t="shared" si="27"/>
        <v>0</v>
      </c>
      <c r="Z150" s="172">
        <v>0</v>
      </c>
      <c r="AA150" s="173">
        <f t="shared" si="28"/>
        <v>0</v>
      </c>
      <c r="AR150" s="18" t="s">
        <v>177</v>
      </c>
      <c r="AT150" s="18" t="s">
        <v>224</v>
      </c>
      <c r="AU150" s="18" t="s">
        <v>144</v>
      </c>
      <c r="AY150" s="18" t="s">
        <v>165</v>
      </c>
      <c r="BE150" s="109">
        <f t="shared" si="29"/>
        <v>0</v>
      </c>
      <c r="BF150" s="109">
        <f t="shared" si="30"/>
        <v>0</v>
      </c>
      <c r="BG150" s="109">
        <f t="shared" si="31"/>
        <v>0</v>
      </c>
      <c r="BH150" s="109">
        <f t="shared" si="32"/>
        <v>0</v>
      </c>
      <c r="BI150" s="109">
        <f t="shared" si="33"/>
        <v>0</v>
      </c>
      <c r="BJ150" s="18" t="s">
        <v>144</v>
      </c>
      <c r="BK150" s="174">
        <f t="shared" si="34"/>
        <v>0</v>
      </c>
      <c r="BL150" s="18" t="s">
        <v>171</v>
      </c>
      <c r="BM150" s="18" t="s">
        <v>228</v>
      </c>
    </row>
    <row r="151" spans="2:65" s="1" customFormat="1" ht="16.5" customHeight="1">
      <c r="B151" s="34"/>
      <c r="C151" s="166" t="s">
        <v>189</v>
      </c>
      <c r="D151" s="166" t="s">
        <v>167</v>
      </c>
      <c r="E151" s="167" t="s">
        <v>771</v>
      </c>
      <c r="F151" s="251" t="s">
        <v>772</v>
      </c>
      <c r="G151" s="251"/>
      <c r="H151" s="251"/>
      <c r="I151" s="251"/>
      <c r="J151" s="168" t="s">
        <v>762</v>
      </c>
      <c r="K151" s="169">
        <v>2</v>
      </c>
      <c r="L151" s="252">
        <v>0</v>
      </c>
      <c r="M151" s="253"/>
      <c r="N151" s="254">
        <f t="shared" si="25"/>
        <v>0</v>
      </c>
      <c r="O151" s="254"/>
      <c r="P151" s="254"/>
      <c r="Q151" s="254"/>
      <c r="R151" s="36"/>
      <c r="T151" s="171" t="s">
        <v>20</v>
      </c>
      <c r="U151" s="43" t="s">
        <v>41</v>
      </c>
      <c r="V151" s="35"/>
      <c r="W151" s="172">
        <f t="shared" si="26"/>
        <v>0</v>
      </c>
      <c r="X151" s="172">
        <v>0</v>
      </c>
      <c r="Y151" s="172">
        <f t="shared" si="27"/>
        <v>0</v>
      </c>
      <c r="Z151" s="172">
        <v>0</v>
      </c>
      <c r="AA151" s="173">
        <f t="shared" si="28"/>
        <v>0</v>
      </c>
      <c r="AR151" s="18" t="s">
        <v>171</v>
      </c>
      <c r="AT151" s="18" t="s">
        <v>167</v>
      </c>
      <c r="AU151" s="18" t="s">
        <v>144</v>
      </c>
      <c r="AY151" s="18" t="s">
        <v>165</v>
      </c>
      <c r="BE151" s="109">
        <f t="shared" si="29"/>
        <v>0</v>
      </c>
      <c r="BF151" s="109">
        <f t="shared" si="30"/>
        <v>0</v>
      </c>
      <c r="BG151" s="109">
        <f t="shared" si="31"/>
        <v>0</v>
      </c>
      <c r="BH151" s="109">
        <f t="shared" si="32"/>
        <v>0</v>
      </c>
      <c r="BI151" s="109">
        <f t="shared" si="33"/>
        <v>0</v>
      </c>
      <c r="BJ151" s="18" t="s">
        <v>144</v>
      </c>
      <c r="BK151" s="174">
        <f t="shared" si="34"/>
        <v>0</v>
      </c>
      <c r="BL151" s="18" t="s">
        <v>171</v>
      </c>
      <c r="BM151" s="18" t="s">
        <v>232</v>
      </c>
    </row>
    <row r="152" spans="2:65" s="1" customFormat="1" ht="25.5" customHeight="1">
      <c r="B152" s="34"/>
      <c r="C152" s="166" t="s">
        <v>236</v>
      </c>
      <c r="D152" s="166" t="s">
        <v>167</v>
      </c>
      <c r="E152" s="167" t="s">
        <v>773</v>
      </c>
      <c r="F152" s="251" t="s">
        <v>774</v>
      </c>
      <c r="G152" s="251"/>
      <c r="H152" s="251"/>
      <c r="I152" s="251"/>
      <c r="J152" s="168" t="s">
        <v>762</v>
      </c>
      <c r="K152" s="169">
        <v>1</v>
      </c>
      <c r="L152" s="252">
        <v>0</v>
      </c>
      <c r="M152" s="253"/>
      <c r="N152" s="254">
        <f t="shared" si="25"/>
        <v>0</v>
      </c>
      <c r="O152" s="254"/>
      <c r="P152" s="254"/>
      <c r="Q152" s="254"/>
      <c r="R152" s="36"/>
      <c r="T152" s="171" t="s">
        <v>20</v>
      </c>
      <c r="U152" s="43" t="s">
        <v>41</v>
      </c>
      <c r="V152" s="35"/>
      <c r="W152" s="172">
        <f t="shared" si="26"/>
        <v>0</v>
      </c>
      <c r="X152" s="172">
        <v>0</v>
      </c>
      <c r="Y152" s="172">
        <f t="shared" si="27"/>
        <v>0</v>
      </c>
      <c r="Z152" s="172">
        <v>0</v>
      </c>
      <c r="AA152" s="173">
        <f t="shared" si="28"/>
        <v>0</v>
      </c>
      <c r="AR152" s="18" t="s">
        <v>171</v>
      </c>
      <c r="AT152" s="18" t="s">
        <v>167</v>
      </c>
      <c r="AU152" s="18" t="s">
        <v>144</v>
      </c>
      <c r="AY152" s="18" t="s">
        <v>165</v>
      </c>
      <c r="BE152" s="109">
        <f t="shared" si="29"/>
        <v>0</v>
      </c>
      <c r="BF152" s="109">
        <f t="shared" si="30"/>
        <v>0</v>
      </c>
      <c r="BG152" s="109">
        <f t="shared" si="31"/>
        <v>0</v>
      </c>
      <c r="BH152" s="109">
        <f t="shared" si="32"/>
        <v>0</v>
      </c>
      <c r="BI152" s="109">
        <f t="shared" si="33"/>
        <v>0</v>
      </c>
      <c r="BJ152" s="18" t="s">
        <v>144</v>
      </c>
      <c r="BK152" s="174">
        <f t="shared" si="34"/>
        <v>0</v>
      </c>
      <c r="BL152" s="18" t="s">
        <v>171</v>
      </c>
      <c r="BM152" s="18" t="s">
        <v>235</v>
      </c>
    </row>
    <row r="153" spans="2:63" s="9" customFormat="1" ht="29.25" customHeight="1">
      <c r="B153" s="155"/>
      <c r="C153" s="156"/>
      <c r="D153" s="165" t="s">
        <v>720</v>
      </c>
      <c r="E153" s="165"/>
      <c r="F153" s="165"/>
      <c r="G153" s="165"/>
      <c r="H153" s="165"/>
      <c r="I153" s="165"/>
      <c r="J153" s="165"/>
      <c r="K153" s="165"/>
      <c r="L153" s="165"/>
      <c r="M153" s="165"/>
      <c r="N153" s="265">
        <f>BK153</f>
        <v>0</v>
      </c>
      <c r="O153" s="266"/>
      <c r="P153" s="266"/>
      <c r="Q153" s="266"/>
      <c r="R153" s="158"/>
      <c r="T153" s="159"/>
      <c r="U153" s="156"/>
      <c r="V153" s="156"/>
      <c r="W153" s="160">
        <f>SUM(W154:W206)</f>
        <v>0</v>
      </c>
      <c r="X153" s="156"/>
      <c r="Y153" s="160">
        <f>SUM(Y154:Y206)</f>
        <v>0</v>
      </c>
      <c r="Z153" s="156"/>
      <c r="AA153" s="161">
        <f>SUM(AA154:AA206)</f>
        <v>0</v>
      </c>
      <c r="AR153" s="162" t="s">
        <v>82</v>
      </c>
      <c r="AT153" s="163" t="s">
        <v>73</v>
      </c>
      <c r="AU153" s="163" t="s">
        <v>82</v>
      </c>
      <c r="AY153" s="162" t="s">
        <v>165</v>
      </c>
      <c r="BK153" s="164">
        <f>SUM(BK154:BK206)</f>
        <v>0</v>
      </c>
    </row>
    <row r="154" spans="2:65" s="1" customFormat="1" ht="16.5" customHeight="1">
      <c r="B154" s="34"/>
      <c r="C154" s="166" t="s">
        <v>193</v>
      </c>
      <c r="D154" s="166" t="s">
        <v>167</v>
      </c>
      <c r="E154" s="167" t="s">
        <v>775</v>
      </c>
      <c r="F154" s="251" t="s">
        <v>776</v>
      </c>
      <c r="G154" s="251"/>
      <c r="H154" s="251"/>
      <c r="I154" s="251"/>
      <c r="J154" s="168" t="s">
        <v>756</v>
      </c>
      <c r="K154" s="169">
        <v>14</v>
      </c>
      <c r="L154" s="252">
        <v>0</v>
      </c>
      <c r="M154" s="253"/>
      <c r="N154" s="254">
        <f aca="true" t="shared" si="35" ref="N154:N185">ROUND(L154*K154,3)</f>
        <v>0</v>
      </c>
      <c r="O154" s="254"/>
      <c r="P154" s="254"/>
      <c r="Q154" s="254"/>
      <c r="R154" s="36"/>
      <c r="T154" s="171" t="s">
        <v>20</v>
      </c>
      <c r="U154" s="43" t="s">
        <v>41</v>
      </c>
      <c r="V154" s="35"/>
      <c r="W154" s="172">
        <f aca="true" t="shared" si="36" ref="W154:W185">V154*K154</f>
        <v>0</v>
      </c>
      <c r="X154" s="172">
        <v>0</v>
      </c>
      <c r="Y154" s="172">
        <f aca="true" t="shared" si="37" ref="Y154:Y185">X154*K154</f>
        <v>0</v>
      </c>
      <c r="Z154" s="172">
        <v>0</v>
      </c>
      <c r="AA154" s="173">
        <f aca="true" t="shared" si="38" ref="AA154:AA185">Z154*K154</f>
        <v>0</v>
      </c>
      <c r="AR154" s="18" t="s">
        <v>171</v>
      </c>
      <c r="AT154" s="18" t="s">
        <v>167</v>
      </c>
      <c r="AU154" s="18" t="s">
        <v>144</v>
      </c>
      <c r="AY154" s="18" t="s">
        <v>165</v>
      </c>
      <c r="BE154" s="109">
        <f aca="true" t="shared" si="39" ref="BE154:BE185">IF(U154="základná",N154,0)</f>
        <v>0</v>
      </c>
      <c r="BF154" s="109">
        <f aca="true" t="shared" si="40" ref="BF154:BF185">IF(U154="znížená",N154,0)</f>
        <v>0</v>
      </c>
      <c r="BG154" s="109">
        <f aca="true" t="shared" si="41" ref="BG154:BG185">IF(U154="zákl. prenesená",N154,0)</f>
        <v>0</v>
      </c>
      <c r="BH154" s="109">
        <f aca="true" t="shared" si="42" ref="BH154:BH185">IF(U154="zníž. prenesená",N154,0)</f>
        <v>0</v>
      </c>
      <c r="BI154" s="109">
        <f aca="true" t="shared" si="43" ref="BI154:BI185">IF(U154="nulová",N154,0)</f>
        <v>0</v>
      </c>
      <c r="BJ154" s="18" t="s">
        <v>144</v>
      </c>
      <c r="BK154" s="174">
        <f aca="true" t="shared" si="44" ref="BK154:BK185">ROUND(L154*K154,3)</f>
        <v>0</v>
      </c>
      <c r="BL154" s="18" t="s">
        <v>171</v>
      </c>
      <c r="BM154" s="18" t="s">
        <v>239</v>
      </c>
    </row>
    <row r="155" spans="2:65" s="1" customFormat="1" ht="25.5" customHeight="1">
      <c r="B155" s="34"/>
      <c r="C155" s="166" t="s">
        <v>243</v>
      </c>
      <c r="D155" s="166" t="s">
        <v>167</v>
      </c>
      <c r="E155" s="167" t="s">
        <v>777</v>
      </c>
      <c r="F155" s="251" t="s">
        <v>778</v>
      </c>
      <c r="G155" s="251"/>
      <c r="H155" s="251"/>
      <c r="I155" s="251"/>
      <c r="J155" s="168" t="s">
        <v>756</v>
      </c>
      <c r="K155" s="169">
        <v>8</v>
      </c>
      <c r="L155" s="252">
        <v>0</v>
      </c>
      <c r="M155" s="253"/>
      <c r="N155" s="254">
        <f t="shared" si="35"/>
        <v>0</v>
      </c>
      <c r="O155" s="254"/>
      <c r="P155" s="254"/>
      <c r="Q155" s="254"/>
      <c r="R155" s="36"/>
      <c r="T155" s="171" t="s">
        <v>20</v>
      </c>
      <c r="U155" s="43" t="s">
        <v>41</v>
      </c>
      <c r="V155" s="35"/>
      <c r="W155" s="172">
        <f t="shared" si="36"/>
        <v>0</v>
      </c>
      <c r="X155" s="172">
        <v>0</v>
      </c>
      <c r="Y155" s="172">
        <f t="shared" si="37"/>
        <v>0</v>
      </c>
      <c r="Z155" s="172">
        <v>0</v>
      </c>
      <c r="AA155" s="173">
        <f t="shared" si="38"/>
        <v>0</v>
      </c>
      <c r="AR155" s="18" t="s">
        <v>171</v>
      </c>
      <c r="AT155" s="18" t="s">
        <v>167</v>
      </c>
      <c r="AU155" s="18" t="s">
        <v>144</v>
      </c>
      <c r="AY155" s="18" t="s">
        <v>165</v>
      </c>
      <c r="BE155" s="109">
        <f t="shared" si="39"/>
        <v>0</v>
      </c>
      <c r="BF155" s="109">
        <f t="shared" si="40"/>
        <v>0</v>
      </c>
      <c r="BG155" s="109">
        <f t="shared" si="41"/>
        <v>0</v>
      </c>
      <c r="BH155" s="109">
        <f t="shared" si="42"/>
        <v>0</v>
      </c>
      <c r="BI155" s="109">
        <f t="shared" si="43"/>
        <v>0</v>
      </c>
      <c r="BJ155" s="18" t="s">
        <v>144</v>
      </c>
      <c r="BK155" s="174">
        <f t="shared" si="44"/>
        <v>0</v>
      </c>
      <c r="BL155" s="18" t="s">
        <v>171</v>
      </c>
      <c r="BM155" s="18" t="s">
        <v>242</v>
      </c>
    </row>
    <row r="156" spans="2:65" s="1" customFormat="1" ht="25.5" customHeight="1">
      <c r="B156" s="34"/>
      <c r="C156" s="166" t="s">
        <v>197</v>
      </c>
      <c r="D156" s="166" t="s">
        <v>167</v>
      </c>
      <c r="E156" s="167" t="s">
        <v>779</v>
      </c>
      <c r="F156" s="251" t="s">
        <v>780</v>
      </c>
      <c r="G156" s="251"/>
      <c r="H156" s="251"/>
      <c r="I156" s="251"/>
      <c r="J156" s="168" t="s">
        <v>756</v>
      </c>
      <c r="K156" s="169">
        <v>6</v>
      </c>
      <c r="L156" s="252">
        <v>0</v>
      </c>
      <c r="M156" s="253"/>
      <c r="N156" s="254">
        <f t="shared" si="35"/>
        <v>0</v>
      </c>
      <c r="O156" s="254"/>
      <c r="P156" s="254"/>
      <c r="Q156" s="254"/>
      <c r="R156" s="36"/>
      <c r="T156" s="171" t="s">
        <v>20</v>
      </c>
      <c r="U156" s="43" t="s">
        <v>41</v>
      </c>
      <c r="V156" s="35"/>
      <c r="W156" s="172">
        <f t="shared" si="36"/>
        <v>0</v>
      </c>
      <c r="X156" s="172">
        <v>0</v>
      </c>
      <c r="Y156" s="172">
        <f t="shared" si="37"/>
        <v>0</v>
      </c>
      <c r="Z156" s="172">
        <v>0</v>
      </c>
      <c r="AA156" s="173">
        <f t="shared" si="38"/>
        <v>0</v>
      </c>
      <c r="AR156" s="18" t="s">
        <v>171</v>
      </c>
      <c r="AT156" s="18" t="s">
        <v>167</v>
      </c>
      <c r="AU156" s="18" t="s">
        <v>144</v>
      </c>
      <c r="AY156" s="18" t="s">
        <v>165</v>
      </c>
      <c r="BE156" s="109">
        <f t="shared" si="39"/>
        <v>0</v>
      </c>
      <c r="BF156" s="109">
        <f t="shared" si="40"/>
        <v>0</v>
      </c>
      <c r="BG156" s="109">
        <f t="shared" si="41"/>
        <v>0</v>
      </c>
      <c r="BH156" s="109">
        <f t="shared" si="42"/>
        <v>0</v>
      </c>
      <c r="BI156" s="109">
        <f t="shared" si="43"/>
        <v>0</v>
      </c>
      <c r="BJ156" s="18" t="s">
        <v>144</v>
      </c>
      <c r="BK156" s="174">
        <f t="shared" si="44"/>
        <v>0</v>
      </c>
      <c r="BL156" s="18" t="s">
        <v>171</v>
      </c>
      <c r="BM156" s="18" t="s">
        <v>246</v>
      </c>
    </row>
    <row r="157" spans="2:65" s="1" customFormat="1" ht="25.5" customHeight="1">
      <c r="B157" s="34"/>
      <c r="C157" s="166" t="s">
        <v>250</v>
      </c>
      <c r="D157" s="166" t="s">
        <v>167</v>
      </c>
      <c r="E157" s="167" t="s">
        <v>781</v>
      </c>
      <c r="F157" s="251" t="s">
        <v>782</v>
      </c>
      <c r="G157" s="251"/>
      <c r="H157" s="251"/>
      <c r="I157" s="251"/>
      <c r="J157" s="168" t="s">
        <v>756</v>
      </c>
      <c r="K157" s="169">
        <v>1</v>
      </c>
      <c r="L157" s="252">
        <v>0</v>
      </c>
      <c r="M157" s="253"/>
      <c r="N157" s="254">
        <f t="shared" si="35"/>
        <v>0</v>
      </c>
      <c r="O157" s="254"/>
      <c r="P157" s="254"/>
      <c r="Q157" s="254"/>
      <c r="R157" s="36"/>
      <c r="T157" s="171" t="s">
        <v>20</v>
      </c>
      <c r="U157" s="43" t="s">
        <v>41</v>
      </c>
      <c r="V157" s="35"/>
      <c r="W157" s="172">
        <f t="shared" si="36"/>
        <v>0</v>
      </c>
      <c r="X157" s="172">
        <v>0</v>
      </c>
      <c r="Y157" s="172">
        <f t="shared" si="37"/>
        <v>0</v>
      </c>
      <c r="Z157" s="172">
        <v>0</v>
      </c>
      <c r="AA157" s="173">
        <f t="shared" si="38"/>
        <v>0</v>
      </c>
      <c r="AR157" s="18" t="s">
        <v>171</v>
      </c>
      <c r="AT157" s="18" t="s">
        <v>167</v>
      </c>
      <c r="AU157" s="18" t="s">
        <v>144</v>
      </c>
      <c r="AY157" s="18" t="s">
        <v>165</v>
      </c>
      <c r="BE157" s="109">
        <f t="shared" si="39"/>
        <v>0</v>
      </c>
      <c r="BF157" s="109">
        <f t="shared" si="40"/>
        <v>0</v>
      </c>
      <c r="BG157" s="109">
        <f t="shared" si="41"/>
        <v>0</v>
      </c>
      <c r="BH157" s="109">
        <f t="shared" si="42"/>
        <v>0</v>
      </c>
      <c r="BI157" s="109">
        <f t="shared" si="43"/>
        <v>0</v>
      </c>
      <c r="BJ157" s="18" t="s">
        <v>144</v>
      </c>
      <c r="BK157" s="174">
        <f t="shared" si="44"/>
        <v>0</v>
      </c>
      <c r="BL157" s="18" t="s">
        <v>171</v>
      </c>
      <c r="BM157" s="18" t="s">
        <v>249</v>
      </c>
    </row>
    <row r="158" spans="2:65" s="1" customFormat="1" ht="16.5" customHeight="1">
      <c r="B158" s="34"/>
      <c r="C158" s="175" t="s">
        <v>201</v>
      </c>
      <c r="D158" s="175" t="s">
        <v>224</v>
      </c>
      <c r="E158" s="176" t="s">
        <v>783</v>
      </c>
      <c r="F158" s="255" t="s">
        <v>784</v>
      </c>
      <c r="G158" s="255"/>
      <c r="H158" s="255"/>
      <c r="I158" s="255"/>
      <c r="J158" s="177" t="s">
        <v>725</v>
      </c>
      <c r="K158" s="178">
        <v>1</v>
      </c>
      <c r="L158" s="256">
        <v>0</v>
      </c>
      <c r="M158" s="257"/>
      <c r="N158" s="258">
        <f t="shared" si="35"/>
        <v>0</v>
      </c>
      <c r="O158" s="254"/>
      <c r="P158" s="254"/>
      <c r="Q158" s="254"/>
      <c r="R158" s="36"/>
      <c r="T158" s="171" t="s">
        <v>20</v>
      </c>
      <c r="U158" s="43" t="s">
        <v>41</v>
      </c>
      <c r="V158" s="35"/>
      <c r="W158" s="172">
        <f t="shared" si="36"/>
        <v>0</v>
      </c>
      <c r="X158" s="172">
        <v>0</v>
      </c>
      <c r="Y158" s="172">
        <f t="shared" si="37"/>
        <v>0</v>
      </c>
      <c r="Z158" s="172">
        <v>0</v>
      </c>
      <c r="AA158" s="173">
        <f t="shared" si="38"/>
        <v>0</v>
      </c>
      <c r="AR158" s="18" t="s">
        <v>177</v>
      </c>
      <c r="AT158" s="18" t="s">
        <v>224</v>
      </c>
      <c r="AU158" s="18" t="s">
        <v>144</v>
      </c>
      <c r="AY158" s="18" t="s">
        <v>165</v>
      </c>
      <c r="BE158" s="109">
        <f t="shared" si="39"/>
        <v>0</v>
      </c>
      <c r="BF158" s="109">
        <f t="shared" si="40"/>
        <v>0</v>
      </c>
      <c r="BG158" s="109">
        <f t="shared" si="41"/>
        <v>0</v>
      </c>
      <c r="BH158" s="109">
        <f t="shared" si="42"/>
        <v>0</v>
      </c>
      <c r="BI158" s="109">
        <f t="shared" si="43"/>
        <v>0</v>
      </c>
      <c r="BJ158" s="18" t="s">
        <v>144</v>
      </c>
      <c r="BK158" s="174">
        <f t="shared" si="44"/>
        <v>0</v>
      </c>
      <c r="BL158" s="18" t="s">
        <v>171</v>
      </c>
      <c r="BM158" s="18" t="s">
        <v>253</v>
      </c>
    </row>
    <row r="159" spans="2:65" s="1" customFormat="1" ht="25.5" customHeight="1">
      <c r="B159" s="34"/>
      <c r="C159" s="166" t="s">
        <v>257</v>
      </c>
      <c r="D159" s="166" t="s">
        <v>167</v>
      </c>
      <c r="E159" s="167" t="s">
        <v>785</v>
      </c>
      <c r="F159" s="251" t="s">
        <v>786</v>
      </c>
      <c r="G159" s="251"/>
      <c r="H159" s="251"/>
      <c r="I159" s="251"/>
      <c r="J159" s="168" t="s">
        <v>756</v>
      </c>
      <c r="K159" s="169">
        <v>20</v>
      </c>
      <c r="L159" s="252">
        <v>0</v>
      </c>
      <c r="M159" s="253"/>
      <c r="N159" s="254">
        <f t="shared" si="35"/>
        <v>0</v>
      </c>
      <c r="O159" s="254"/>
      <c r="P159" s="254"/>
      <c r="Q159" s="254"/>
      <c r="R159" s="36"/>
      <c r="T159" s="171" t="s">
        <v>20</v>
      </c>
      <c r="U159" s="43" t="s">
        <v>41</v>
      </c>
      <c r="V159" s="35"/>
      <c r="W159" s="172">
        <f t="shared" si="36"/>
        <v>0</v>
      </c>
      <c r="X159" s="172">
        <v>0</v>
      </c>
      <c r="Y159" s="172">
        <f t="shared" si="37"/>
        <v>0</v>
      </c>
      <c r="Z159" s="172">
        <v>0</v>
      </c>
      <c r="AA159" s="173">
        <f t="shared" si="38"/>
        <v>0</v>
      </c>
      <c r="AR159" s="18" t="s">
        <v>171</v>
      </c>
      <c r="AT159" s="18" t="s">
        <v>167</v>
      </c>
      <c r="AU159" s="18" t="s">
        <v>144</v>
      </c>
      <c r="AY159" s="18" t="s">
        <v>165</v>
      </c>
      <c r="BE159" s="109">
        <f t="shared" si="39"/>
        <v>0</v>
      </c>
      <c r="BF159" s="109">
        <f t="shared" si="40"/>
        <v>0</v>
      </c>
      <c r="BG159" s="109">
        <f t="shared" si="41"/>
        <v>0</v>
      </c>
      <c r="BH159" s="109">
        <f t="shared" si="42"/>
        <v>0</v>
      </c>
      <c r="BI159" s="109">
        <f t="shared" si="43"/>
        <v>0</v>
      </c>
      <c r="BJ159" s="18" t="s">
        <v>144</v>
      </c>
      <c r="BK159" s="174">
        <f t="shared" si="44"/>
        <v>0</v>
      </c>
      <c r="BL159" s="18" t="s">
        <v>171</v>
      </c>
      <c r="BM159" s="18" t="s">
        <v>256</v>
      </c>
    </row>
    <row r="160" spans="2:65" s="1" customFormat="1" ht="25.5" customHeight="1">
      <c r="B160" s="34"/>
      <c r="C160" s="166" t="s">
        <v>204</v>
      </c>
      <c r="D160" s="166" t="s">
        <v>167</v>
      </c>
      <c r="E160" s="167" t="s">
        <v>787</v>
      </c>
      <c r="F160" s="251" t="s">
        <v>788</v>
      </c>
      <c r="G160" s="251"/>
      <c r="H160" s="251"/>
      <c r="I160" s="251"/>
      <c r="J160" s="168" t="s">
        <v>725</v>
      </c>
      <c r="K160" s="169">
        <v>7</v>
      </c>
      <c r="L160" s="252">
        <v>0</v>
      </c>
      <c r="M160" s="253"/>
      <c r="N160" s="254">
        <f t="shared" si="35"/>
        <v>0</v>
      </c>
      <c r="O160" s="254"/>
      <c r="P160" s="254"/>
      <c r="Q160" s="254"/>
      <c r="R160" s="36"/>
      <c r="T160" s="171" t="s">
        <v>20</v>
      </c>
      <c r="U160" s="43" t="s">
        <v>41</v>
      </c>
      <c r="V160" s="35"/>
      <c r="W160" s="172">
        <f t="shared" si="36"/>
        <v>0</v>
      </c>
      <c r="X160" s="172">
        <v>0</v>
      </c>
      <c r="Y160" s="172">
        <f t="shared" si="37"/>
        <v>0</v>
      </c>
      <c r="Z160" s="172">
        <v>0</v>
      </c>
      <c r="AA160" s="173">
        <f t="shared" si="38"/>
        <v>0</v>
      </c>
      <c r="AR160" s="18" t="s">
        <v>171</v>
      </c>
      <c r="AT160" s="18" t="s">
        <v>167</v>
      </c>
      <c r="AU160" s="18" t="s">
        <v>144</v>
      </c>
      <c r="AY160" s="18" t="s">
        <v>165</v>
      </c>
      <c r="BE160" s="109">
        <f t="shared" si="39"/>
        <v>0</v>
      </c>
      <c r="BF160" s="109">
        <f t="shared" si="40"/>
        <v>0</v>
      </c>
      <c r="BG160" s="109">
        <f t="shared" si="41"/>
        <v>0</v>
      </c>
      <c r="BH160" s="109">
        <f t="shared" si="42"/>
        <v>0</v>
      </c>
      <c r="BI160" s="109">
        <f t="shared" si="43"/>
        <v>0</v>
      </c>
      <c r="BJ160" s="18" t="s">
        <v>144</v>
      </c>
      <c r="BK160" s="174">
        <f t="shared" si="44"/>
        <v>0</v>
      </c>
      <c r="BL160" s="18" t="s">
        <v>171</v>
      </c>
      <c r="BM160" s="18" t="s">
        <v>260</v>
      </c>
    </row>
    <row r="161" spans="2:65" s="1" customFormat="1" ht="38.25" customHeight="1">
      <c r="B161" s="34"/>
      <c r="C161" s="166" t="s">
        <v>264</v>
      </c>
      <c r="D161" s="166" t="s">
        <v>167</v>
      </c>
      <c r="E161" s="167" t="s">
        <v>789</v>
      </c>
      <c r="F161" s="251" t="s">
        <v>790</v>
      </c>
      <c r="G161" s="251"/>
      <c r="H161" s="251"/>
      <c r="I161" s="251"/>
      <c r="J161" s="168" t="s">
        <v>725</v>
      </c>
      <c r="K161" s="169">
        <v>7</v>
      </c>
      <c r="L161" s="252">
        <v>0</v>
      </c>
      <c r="M161" s="253"/>
      <c r="N161" s="254">
        <f t="shared" si="35"/>
        <v>0</v>
      </c>
      <c r="O161" s="254"/>
      <c r="P161" s="254"/>
      <c r="Q161" s="254"/>
      <c r="R161" s="36"/>
      <c r="T161" s="171" t="s">
        <v>20</v>
      </c>
      <c r="U161" s="43" t="s">
        <v>41</v>
      </c>
      <c r="V161" s="35"/>
      <c r="W161" s="172">
        <f t="shared" si="36"/>
        <v>0</v>
      </c>
      <c r="X161" s="172">
        <v>0</v>
      </c>
      <c r="Y161" s="172">
        <f t="shared" si="37"/>
        <v>0</v>
      </c>
      <c r="Z161" s="172">
        <v>0</v>
      </c>
      <c r="AA161" s="173">
        <f t="shared" si="38"/>
        <v>0</v>
      </c>
      <c r="AR161" s="18" t="s">
        <v>171</v>
      </c>
      <c r="AT161" s="18" t="s">
        <v>167</v>
      </c>
      <c r="AU161" s="18" t="s">
        <v>144</v>
      </c>
      <c r="AY161" s="18" t="s">
        <v>165</v>
      </c>
      <c r="BE161" s="109">
        <f t="shared" si="39"/>
        <v>0</v>
      </c>
      <c r="BF161" s="109">
        <f t="shared" si="40"/>
        <v>0</v>
      </c>
      <c r="BG161" s="109">
        <f t="shared" si="41"/>
        <v>0</v>
      </c>
      <c r="BH161" s="109">
        <f t="shared" si="42"/>
        <v>0</v>
      </c>
      <c r="BI161" s="109">
        <f t="shared" si="43"/>
        <v>0</v>
      </c>
      <c r="BJ161" s="18" t="s">
        <v>144</v>
      </c>
      <c r="BK161" s="174">
        <f t="shared" si="44"/>
        <v>0</v>
      </c>
      <c r="BL161" s="18" t="s">
        <v>171</v>
      </c>
      <c r="BM161" s="18" t="s">
        <v>263</v>
      </c>
    </row>
    <row r="162" spans="2:65" s="1" customFormat="1" ht="25.5" customHeight="1">
      <c r="B162" s="34"/>
      <c r="C162" s="175" t="s">
        <v>208</v>
      </c>
      <c r="D162" s="175" t="s">
        <v>224</v>
      </c>
      <c r="E162" s="176" t="s">
        <v>791</v>
      </c>
      <c r="F162" s="255" t="s">
        <v>792</v>
      </c>
      <c r="G162" s="255"/>
      <c r="H162" s="255"/>
      <c r="I162" s="255"/>
      <c r="J162" s="177" t="s">
        <v>725</v>
      </c>
      <c r="K162" s="178">
        <v>20</v>
      </c>
      <c r="L162" s="256">
        <v>0</v>
      </c>
      <c r="M162" s="257"/>
      <c r="N162" s="258">
        <f t="shared" si="35"/>
        <v>0</v>
      </c>
      <c r="O162" s="254"/>
      <c r="P162" s="254"/>
      <c r="Q162" s="254"/>
      <c r="R162" s="36"/>
      <c r="T162" s="171" t="s">
        <v>20</v>
      </c>
      <c r="U162" s="43" t="s">
        <v>41</v>
      </c>
      <c r="V162" s="35"/>
      <c r="W162" s="172">
        <f t="shared" si="36"/>
        <v>0</v>
      </c>
      <c r="X162" s="172">
        <v>0</v>
      </c>
      <c r="Y162" s="172">
        <f t="shared" si="37"/>
        <v>0</v>
      </c>
      <c r="Z162" s="172">
        <v>0</v>
      </c>
      <c r="AA162" s="173">
        <f t="shared" si="38"/>
        <v>0</v>
      </c>
      <c r="AR162" s="18" t="s">
        <v>177</v>
      </c>
      <c r="AT162" s="18" t="s">
        <v>224</v>
      </c>
      <c r="AU162" s="18" t="s">
        <v>144</v>
      </c>
      <c r="AY162" s="18" t="s">
        <v>165</v>
      </c>
      <c r="BE162" s="109">
        <f t="shared" si="39"/>
        <v>0</v>
      </c>
      <c r="BF162" s="109">
        <f t="shared" si="40"/>
        <v>0</v>
      </c>
      <c r="BG162" s="109">
        <f t="shared" si="41"/>
        <v>0</v>
      </c>
      <c r="BH162" s="109">
        <f t="shared" si="42"/>
        <v>0</v>
      </c>
      <c r="BI162" s="109">
        <f t="shared" si="43"/>
        <v>0</v>
      </c>
      <c r="BJ162" s="18" t="s">
        <v>144</v>
      </c>
      <c r="BK162" s="174">
        <f t="shared" si="44"/>
        <v>0</v>
      </c>
      <c r="BL162" s="18" t="s">
        <v>171</v>
      </c>
      <c r="BM162" s="18" t="s">
        <v>267</v>
      </c>
    </row>
    <row r="163" spans="2:65" s="1" customFormat="1" ht="25.5" customHeight="1">
      <c r="B163" s="34"/>
      <c r="C163" s="175" t="s">
        <v>271</v>
      </c>
      <c r="D163" s="175" t="s">
        <v>224</v>
      </c>
      <c r="E163" s="176" t="s">
        <v>793</v>
      </c>
      <c r="F163" s="255" t="s">
        <v>794</v>
      </c>
      <c r="G163" s="255"/>
      <c r="H163" s="255"/>
      <c r="I163" s="255"/>
      <c r="J163" s="177" t="s">
        <v>725</v>
      </c>
      <c r="K163" s="178">
        <v>2</v>
      </c>
      <c r="L163" s="256">
        <v>0</v>
      </c>
      <c r="M163" s="257"/>
      <c r="N163" s="258">
        <f t="shared" si="35"/>
        <v>0</v>
      </c>
      <c r="O163" s="254"/>
      <c r="P163" s="254"/>
      <c r="Q163" s="254"/>
      <c r="R163" s="36"/>
      <c r="T163" s="171" t="s">
        <v>20</v>
      </c>
      <c r="U163" s="43" t="s">
        <v>41</v>
      </c>
      <c r="V163" s="35"/>
      <c r="W163" s="172">
        <f t="shared" si="36"/>
        <v>0</v>
      </c>
      <c r="X163" s="172">
        <v>0</v>
      </c>
      <c r="Y163" s="172">
        <f t="shared" si="37"/>
        <v>0</v>
      </c>
      <c r="Z163" s="172">
        <v>0</v>
      </c>
      <c r="AA163" s="173">
        <f t="shared" si="38"/>
        <v>0</v>
      </c>
      <c r="AR163" s="18" t="s">
        <v>177</v>
      </c>
      <c r="AT163" s="18" t="s">
        <v>224</v>
      </c>
      <c r="AU163" s="18" t="s">
        <v>144</v>
      </c>
      <c r="AY163" s="18" t="s">
        <v>165</v>
      </c>
      <c r="BE163" s="109">
        <f t="shared" si="39"/>
        <v>0</v>
      </c>
      <c r="BF163" s="109">
        <f t="shared" si="40"/>
        <v>0</v>
      </c>
      <c r="BG163" s="109">
        <f t="shared" si="41"/>
        <v>0</v>
      </c>
      <c r="BH163" s="109">
        <f t="shared" si="42"/>
        <v>0</v>
      </c>
      <c r="BI163" s="109">
        <f t="shared" si="43"/>
        <v>0</v>
      </c>
      <c r="BJ163" s="18" t="s">
        <v>144</v>
      </c>
      <c r="BK163" s="174">
        <f t="shared" si="44"/>
        <v>0</v>
      </c>
      <c r="BL163" s="18" t="s">
        <v>171</v>
      </c>
      <c r="BM163" s="18" t="s">
        <v>270</v>
      </c>
    </row>
    <row r="164" spans="2:65" s="1" customFormat="1" ht="25.5" customHeight="1">
      <c r="B164" s="34"/>
      <c r="C164" s="175" t="s">
        <v>211</v>
      </c>
      <c r="D164" s="175" t="s">
        <v>224</v>
      </c>
      <c r="E164" s="176" t="s">
        <v>795</v>
      </c>
      <c r="F164" s="255" t="s">
        <v>796</v>
      </c>
      <c r="G164" s="255"/>
      <c r="H164" s="255"/>
      <c r="I164" s="255"/>
      <c r="J164" s="177" t="s">
        <v>725</v>
      </c>
      <c r="K164" s="178">
        <v>4</v>
      </c>
      <c r="L164" s="256">
        <v>0</v>
      </c>
      <c r="M164" s="257"/>
      <c r="N164" s="258">
        <f t="shared" si="35"/>
        <v>0</v>
      </c>
      <c r="O164" s="254"/>
      <c r="P164" s="254"/>
      <c r="Q164" s="254"/>
      <c r="R164" s="36"/>
      <c r="T164" s="171" t="s">
        <v>20</v>
      </c>
      <c r="U164" s="43" t="s">
        <v>41</v>
      </c>
      <c r="V164" s="35"/>
      <c r="W164" s="172">
        <f t="shared" si="36"/>
        <v>0</v>
      </c>
      <c r="X164" s="172">
        <v>0</v>
      </c>
      <c r="Y164" s="172">
        <f t="shared" si="37"/>
        <v>0</v>
      </c>
      <c r="Z164" s="172">
        <v>0</v>
      </c>
      <c r="AA164" s="173">
        <f t="shared" si="38"/>
        <v>0</v>
      </c>
      <c r="AR164" s="18" t="s">
        <v>177</v>
      </c>
      <c r="AT164" s="18" t="s">
        <v>224</v>
      </c>
      <c r="AU164" s="18" t="s">
        <v>144</v>
      </c>
      <c r="AY164" s="18" t="s">
        <v>165</v>
      </c>
      <c r="BE164" s="109">
        <f t="shared" si="39"/>
        <v>0</v>
      </c>
      <c r="BF164" s="109">
        <f t="shared" si="40"/>
        <v>0</v>
      </c>
      <c r="BG164" s="109">
        <f t="shared" si="41"/>
        <v>0</v>
      </c>
      <c r="BH164" s="109">
        <f t="shared" si="42"/>
        <v>0</v>
      </c>
      <c r="BI164" s="109">
        <f t="shared" si="43"/>
        <v>0</v>
      </c>
      <c r="BJ164" s="18" t="s">
        <v>144</v>
      </c>
      <c r="BK164" s="174">
        <f t="shared" si="44"/>
        <v>0</v>
      </c>
      <c r="BL164" s="18" t="s">
        <v>171</v>
      </c>
      <c r="BM164" s="18" t="s">
        <v>274</v>
      </c>
    </row>
    <row r="165" spans="2:65" s="1" customFormat="1" ht="25.5" customHeight="1">
      <c r="B165" s="34"/>
      <c r="C165" s="175" t="s">
        <v>278</v>
      </c>
      <c r="D165" s="175" t="s">
        <v>224</v>
      </c>
      <c r="E165" s="176" t="s">
        <v>797</v>
      </c>
      <c r="F165" s="255" t="s">
        <v>798</v>
      </c>
      <c r="G165" s="255"/>
      <c r="H165" s="255"/>
      <c r="I165" s="255"/>
      <c r="J165" s="177" t="s">
        <v>725</v>
      </c>
      <c r="K165" s="178">
        <v>2</v>
      </c>
      <c r="L165" s="256">
        <v>0</v>
      </c>
      <c r="M165" s="257"/>
      <c r="N165" s="258">
        <f t="shared" si="35"/>
        <v>0</v>
      </c>
      <c r="O165" s="254"/>
      <c r="P165" s="254"/>
      <c r="Q165" s="254"/>
      <c r="R165" s="36"/>
      <c r="T165" s="171" t="s">
        <v>20</v>
      </c>
      <c r="U165" s="43" t="s">
        <v>41</v>
      </c>
      <c r="V165" s="35"/>
      <c r="W165" s="172">
        <f t="shared" si="36"/>
        <v>0</v>
      </c>
      <c r="X165" s="172">
        <v>0</v>
      </c>
      <c r="Y165" s="172">
        <f t="shared" si="37"/>
        <v>0</v>
      </c>
      <c r="Z165" s="172">
        <v>0</v>
      </c>
      <c r="AA165" s="173">
        <f t="shared" si="38"/>
        <v>0</v>
      </c>
      <c r="AR165" s="18" t="s">
        <v>177</v>
      </c>
      <c r="AT165" s="18" t="s">
        <v>224</v>
      </c>
      <c r="AU165" s="18" t="s">
        <v>144</v>
      </c>
      <c r="AY165" s="18" t="s">
        <v>165</v>
      </c>
      <c r="BE165" s="109">
        <f t="shared" si="39"/>
        <v>0</v>
      </c>
      <c r="BF165" s="109">
        <f t="shared" si="40"/>
        <v>0</v>
      </c>
      <c r="BG165" s="109">
        <f t="shared" si="41"/>
        <v>0</v>
      </c>
      <c r="BH165" s="109">
        <f t="shared" si="42"/>
        <v>0</v>
      </c>
      <c r="BI165" s="109">
        <f t="shared" si="43"/>
        <v>0</v>
      </c>
      <c r="BJ165" s="18" t="s">
        <v>144</v>
      </c>
      <c r="BK165" s="174">
        <f t="shared" si="44"/>
        <v>0</v>
      </c>
      <c r="BL165" s="18" t="s">
        <v>171</v>
      </c>
      <c r="BM165" s="18" t="s">
        <v>277</v>
      </c>
    </row>
    <row r="166" spans="2:65" s="1" customFormat="1" ht="16.5" customHeight="1">
      <c r="B166" s="34"/>
      <c r="C166" s="175" t="s">
        <v>215</v>
      </c>
      <c r="D166" s="175" t="s">
        <v>224</v>
      </c>
      <c r="E166" s="176" t="s">
        <v>799</v>
      </c>
      <c r="F166" s="255" t="s">
        <v>800</v>
      </c>
      <c r="G166" s="255"/>
      <c r="H166" s="255"/>
      <c r="I166" s="255"/>
      <c r="J166" s="177" t="s">
        <v>725</v>
      </c>
      <c r="K166" s="178">
        <v>12</v>
      </c>
      <c r="L166" s="256">
        <v>0</v>
      </c>
      <c r="M166" s="257"/>
      <c r="N166" s="258">
        <f t="shared" si="35"/>
        <v>0</v>
      </c>
      <c r="O166" s="254"/>
      <c r="P166" s="254"/>
      <c r="Q166" s="254"/>
      <c r="R166" s="36"/>
      <c r="T166" s="171" t="s">
        <v>20</v>
      </c>
      <c r="U166" s="43" t="s">
        <v>41</v>
      </c>
      <c r="V166" s="35"/>
      <c r="W166" s="172">
        <f t="shared" si="36"/>
        <v>0</v>
      </c>
      <c r="X166" s="172">
        <v>0</v>
      </c>
      <c r="Y166" s="172">
        <f t="shared" si="37"/>
        <v>0</v>
      </c>
      <c r="Z166" s="172">
        <v>0</v>
      </c>
      <c r="AA166" s="173">
        <f t="shared" si="38"/>
        <v>0</v>
      </c>
      <c r="AR166" s="18" t="s">
        <v>177</v>
      </c>
      <c r="AT166" s="18" t="s">
        <v>224</v>
      </c>
      <c r="AU166" s="18" t="s">
        <v>144</v>
      </c>
      <c r="AY166" s="18" t="s">
        <v>165</v>
      </c>
      <c r="BE166" s="109">
        <f t="shared" si="39"/>
        <v>0</v>
      </c>
      <c r="BF166" s="109">
        <f t="shared" si="40"/>
        <v>0</v>
      </c>
      <c r="BG166" s="109">
        <f t="shared" si="41"/>
        <v>0</v>
      </c>
      <c r="BH166" s="109">
        <f t="shared" si="42"/>
        <v>0</v>
      </c>
      <c r="BI166" s="109">
        <f t="shared" si="43"/>
        <v>0</v>
      </c>
      <c r="BJ166" s="18" t="s">
        <v>144</v>
      </c>
      <c r="BK166" s="174">
        <f t="shared" si="44"/>
        <v>0</v>
      </c>
      <c r="BL166" s="18" t="s">
        <v>171</v>
      </c>
      <c r="BM166" s="18" t="s">
        <v>281</v>
      </c>
    </row>
    <row r="167" spans="2:65" s="1" customFormat="1" ht="16.5" customHeight="1">
      <c r="B167" s="34"/>
      <c r="C167" s="175" t="s">
        <v>285</v>
      </c>
      <c r="D167" s="175" t="s">
        <v>224</v>
      </c>
      <c r="E167" s="176" t="s">
        <v>801</v>
      </c>
      <c r="F167" s="255" t="s">
        <v>802</v>
      </c>
      <c r="G167" s="255"/>
      <c r="H167" s="255"/>
      <c r="I167" s="255"/>
      <c r="J167" s="177" t="s">
        <v>725</v>
      </c>
      <c r="K167" s="178">
        <v>1</v>
      </c>
      <c r="L167" s="256">
        <v>0</v>
      </c>
      <c r="M167" s="257"/>
      <c r="N167" s="258">
        <f t="shared" si="35"/>
        <v>0</v>
      </c>
      <c r="O167" s="254"/>
      <c r="P167" s="254"/>
      <c r="Q167" s="254"/>
      <c r="R167" s="36"/>
      <c r="T167" s="171" t="s">
        <v>20</v>
      </c>
      <c r="U167" s="43" t="s">
        <v>41</v>
      </c>
      <c r="V167" s="35"/>
      <c r="W167" s="172">
        <f t="shared" si="36"/>
        <v>0</v>
      </c>
      <c r="X167" s="172">
        <v>0</v>
      </c>
      <c r="Y167" s="172">
        <f t="shared" si="37"/>
        <v>0</v>
      </c>
      <c r="Z167" s="172">
        <v>0</v>
      </c>
      <c r="AA167" s="173">
        <f t="shared" si="38"/>
        <v>0</v>
      </c>
      <c r="AR167" s="18" t="s">
        <v>177</v>
      </c>
      <c r="AT167" s="18" t="s">
        <v>224</v>
      </c>
      <c r="AU167" s="18" t="s">
        <v>144</v>
      </c>
      <c r="AY167" s="18" t="s">
        <v>165</v>
      </c>
      <c r="BE167" s="109">
        <f t="shared" si="39"/>
        <v>0</v>
      </c>
      <c r="BF167" s="109">
        <f t="shared" si="40"/>
        <v>0</v>
      </c>
      <c r="BG167" s="109">
        <f t="shared" si="41"/>
        <v>0</v>
      </c>
      <c r="BH167" s="109">
        <f t="shared" si="42"/>
        <v>0</v>
      </c>
      <c r="BI167" s="109">
        <f t="shared" si="43"/>
        <v>0</v>
      </c>
      <c r="BJ167" s="18" t="s">
        <v>144</v>
      </c>
      <c r="BK167" s="174">
        <f t="shared" si="44"/>
        <v>0</v>
      </c>
      <c r="BL167" s="18" t="s">
        <v>171</v>
      </c>
      <c r="BM167" s="18" t="s">
        <v>284</v>
      </c>
    </row>
    <row r="168" spans="2:65" s="1" customFormat="1" ht="16.5" customHeight="1">
      <c r="B168" s="34"/>
      <c r="C168" s="175" t="s">
        <v>218</v>
      </c>
      <c r="D168" s="175" t="s">
        <v>224</v>
      </c>
      <c r="E168" s="176" t="s">
        <v>803</v>
      </c>
      <c r="F168" s="255" t="s">
        <v>804</v>
      </c>
      <c r="G168" s="255"/>
      <c r="H168" s="255"/>
      <c r="I168" s="255"/>
      <c r="J168" s="177" t="s">
        <v>725</v>
      </c>
      <c r="K168" s="178">
        <v>1</v>
      </c>
      <c r="L168" s="256">
        <v>0</v>
      </c>
      <c r="M168" s="257"/>
      <c r="N168" s="258">
        <f t="shared" si="35"/>
        <v>0</v>
      </c>
      <c r="O168" s="254"/>
      <c r="P168" s="254"/>
      <c r="Q168" s="254"/>
      <c r="R168" s="36"/>
      <c r="T168" s="171" t="s">
        <v>20</v>
      </c>
      <c r="U168" s="43" t="s">
        <v>41</v>
      </c>
      <c r="V168" s="35"/>
      <c r="W168" s="172">
        <f t="shared" si="36"/>
        <v>0</v>
      </c>
      <c r="X168" s="172">
        <v>0</v>
      </c>
      <c r="Y168" s="172">
        <f t="shared" si="37"/>
        <v>0</v>
      </c>
      <c r="Z168" s="172">
        <v>0</v>
      </c>
      <c r="AA168" s="173">
        <f t="shared" si="38"/>
        <v>0</v>
      </c>
      <c r="AR168" s="18" t="s">
        <v>177</v>
      </c>
      <c r="AT168" s="18" t="s">
        <v>224</v>
      </c>
      <c r="AU168" s="18" t="s">
        <v>144</v>
      </c>
      <c r="AY168" s="18" t="s">
        <v>165</v>
      </c>
      <c r="BE168" s="109">
        <f t="shared" si="39"/>
        <v>0</v>
      </c>
      <c r="BF168" s="109">
        <f t="shared" si="40"/>
        <v>0</v>
      </c>
      <c r="BG168" s="109">
        <f t="shared" si="41"/>
        <v>0</v>
      </c>
      <c r="BH168" s="109">
        <f t="shared" si="42"/>
        <v>0</v>
      </c>
      <c r="BI168" s="109">
        <f t="shared" si="43"/>
        <v>0</v>
      </c>
      <c r="BJ168" s="18" t="s">
        <v>144</v>
      </c>
      <c r="BK168" s="174">
        <f t="shared" si="44"/>
        <v>0</v>
      </c>
      <c r="BL168" s="18" t="s">
        <v>171</v>
      </c>
      <c r="BM168" s="18" t="s">
        <v>288</v>
      </c>
    </row>
    <row r="169" spans="2:65" s="1" customFormat="1" ht="16.5" customHeight="1">
      <c r="B169" s="34"/>
      <c r="C169" s="175" t="s">
        <v>292</v>
      </c>
      <c r="D169" s="175" t="s">
        <v>224</v>
      </c>
      <c r="E169" s="176" t="s">
        <v>805</v>
      </c>
      <c r="F169" s="255" t="s">
        <v>806</v>
      </c>
      <c r="G169" s="255"/>
      <c r="H169" s="255"/>
      <c r="I169" s="255"/>
      <c r="J169" s="177" t="s">
        <v>725</v>
      </c>
      <c r="K169" s="178">
        <v>1</v>
      </c>
      <c r="L169" s="256">
        <v>0</v>
      </c>
      <c r="M169" s="257"/>
      <c r="N169" s="258">
        <f t="shared" si="35"/>
        <v>0</v>
      </c>
      <c r="O169" s="254"/>
      <c r="P169" s="254"/>
      <c r="Q169" s="254"/>
      <c r="R169" s="36"/>
      <c r="T169" s="171" t="s">
        <v>20</v>
      </c>
      <c r="U169" s="43" t="s">
        <v>41</v>
      </c>
      <c r="V169" s="35"/>
      <c r="W169" s="172">
        <f t="shared" si="36"/>
        <v>0</v>
      </c>
      <c r="X169" s="172">
        <v>0</v>
      </c>
      <c r="Y169" s="172">
        <f t="shared" si="37"/>
        <v>0</v>
      </c>
      <c r="Z169" s="172">
        <v>0</v>
      </c>
      <c r="AA169" s="173">
        <f t="shared" si="38"/>
        <v>0</v>
      </c>
      <c r="AR169" s="18" t="s">
        <v>177</v>
      </c>
      <c r="AT169" s="18" t="s">
        <v>224</v>
      </c>
      <c r="AU169" s="18" t="s">
        <v>144</v>
      </c>
      <c r="AY169" s="18" t="s">
        <v>165</v>
      </c>
      <c r="BE169" s="109">
        <f t="shared" si="39"/>
        <v>0</v>
      </c>
      <c r="BF169" s="109">
        <f t="shared" si="40"/>
        <v>0</v>
      </c>
      <c r="BG169" s="109">
        <f t="shared" si="41"/>
        <v>0</v>
      </c>
      <c r="BH169" s="109">
        <f t="shared" si="42"/>
        <v>0</v>
      </c>
      <c r="BI169" s="109">
        <f t="shared" si="43"/>
        <v>0</v>
      </c>
      <c r="BJ169" s="18" t="s">
        <v>144</v>
      </c>
      <c r="BK169" s="174">
        <f t="shared" si="44"/>
        <v>0</v>
      </c>
      <c r="BL169" s="18" t="s">
        <v>171</v>
      </c>
      <c r="BM169" s="18" t="s">
        <v>291</v>
      </c>
    </row>
    <row r="170" spans="2:65" s="1" customFormat="1" ht="16.5" customHeight="1">
      <c r="B170" s="34"/>
      <c r="C170" s="175" t="s">
        <v>223</v>
      </c>
      <c r="D170" s="175" t="s">
        <v>224</v>
      </c>
      <c r="E170" s="176" t="s">
        <v>807</v>
      </c>
      <c r="F170" s="255" t="s">
        <v>808</v>
      </c>
      <c r="G170" s="255"/>
      <c r="H170" s="255"/>
      <c r="I170" s="255"/>
      <c r="J170" s="177" t="s">
        <v>725</v>
      </c>
      <c r="K170" s="178">
        <v>1</v>
      </c>
      <c r="L170" s="256">
        <v>0</v>
      </c>
      <c r="M170" s="257"/>
      <c r="N170" s="258">
        <f t="shared" si="35"/>
        <v>0</v>
      </c>
      <c r="O170" s="254"/>
      <c r="P170" s="254"/>
      <c r="Q170" s="254"/>
      <c r="R170" s="36"/>
      <c r="T170" s="171" t="s">
        <v>20</v>
      </c>
      <c r="U170" s="43" t="s">
        <v>41</v>
      </c>
      <c r="V170" s="35"/>
      <c r="W170" s="172">
        <f t="shared" si="36"/>
        <v>0</v>
      </c>
      <c r="X170" s="172">
        <v>0</v>
      </c>
      <c r="Y170" s="172">
        <f t="shared" si="37"/>
        <v>0</v>
      </c>
      <c r="Z170" s="172">
        <v>0</v>
      </c>
      <c r="AA170" s="173">
        <f t="shared" si="38"/>
        <v>0</v>
      </c>
      <c r="AR170" s="18" t="s">
        <v>177</v>
      </c>
      <c r="AT170" s="18" t="s">
        <v>224</v>
      </c>
      <c r="AU170" s="18" t="s">
        <v>144</v>
      </c>
      <c r="AY170" s="18" t="s">
        <v>165</v>
      </c>
      <c r="BE170" s="109">
        <f t="shared" si="39"/>
        <v>0</v>
      </c>
      <c r="BF170" s="109">
        <f t="shared" si="40"/>
        <v>0</v>
      </c>
      <c r="BG170" s="109">
        <f t="shared" si="41"/>
        <v>0</v>
      </c>
      <c r="BH170" s="109">
        <f t="shared" si="42"/>
        <v>0</v>
      </c>
      <c r="BI170" s="109">
        <f t="shared" si="43"/>
        <v>0</v>
      </c>
      <c r="BJ170" s="18" t="s">
        <v>144</v>
      </c>
      <c r="BK170" s="174">
        <f t="shared" si="44"/>
        <v>0</v>
      </c>
      <c r="BL170" s="18" t="s">
        <v>171</v>
      </c>
      <c r="BM170" s="18" t="s">
        <v>295</v>
      </c>
    </row>
    <row r="171" spans="2:65" s="1" customFormat="1" ht="16.5" customHeight="1">
      <c r="B171" s="34"/>
      <c r="C171" s="175" t="s">
        <v>299</v>
      </c>
      <c r="D171" s="175" t="s">
        <v>224</v>
      </c>
      <c r="E171" s="176" t="s">
        <v>809</v>
      </c>
      <c r="F171" s="255" t="s">
        <v>810</v>
      </c>
      <c r="G171" s="255"/>
      <c r="H171" s="255"/>
      <c r="I171" s="255"/>
      <c r="J171" s="177" t="s">
        <v>725</v>
      </c>
      <c r="K171" s="178">
        <v>1</v>
      </c>
      <c r="L171" s="256">
        <v>0</v>
      </c>
      <c r="M171" s="257"/>
      <c r="N171" s="258">
        <f t="shared" si="35"/>
        <v>0</v>
      </c>
      <c r="O171" s="254"/>
      <c r="P171" s="254"/>
      <c r="Q171" s="254"/>
      <c r="R171" s="36"/>
      <c r="T171" s="171" t="s">
        <v>20</v>
      </c>
      <c r="U171" s="43" t="s">
        <v>41</v>
      </c>
      <c r="V171" s="35"/>
      <c r="W171" s="172">
        <f t="shared" si="36"/>
        <v>0</v>
      </c>
      <c r="X171" s="172">
        <v>0</v>
      </c>
      <c r="Y171" s="172">
        <f t="shared" si="37"/>
        <v>0</v>
      </c>
      <c r="Z171" s="172">
        <v>0</v>
      </c>
      <c r="AA171" s="173">
        <f t="shared" si="38"/>
        <v>0</v>
      </c>
      <c r="AR171" s="18" t="s">
        <v>177</v>
      </c>
      <c r="AT171" s="18" t="s">
        <v>224</v>
      </c>
      <c r="AU171" s="18" t="s">
        <v>144</v>
      </c>
      <c r="AY171" s="18" t="s">
        <v>165</v>
      </c>
      <c r="BE171" s="109">
        <f t="shared" si="39"/>
        <v>0</v>
      </c>
      <c r="BF171" s="109">
        <f t="shared" si="40"/>
        <v>0</v>
      </c>
      <c r="BG171" s="109">
        <f t="shared" si="41"/>
        <v>0</v>
      </c>
      <c r="BH171" s="109">
        <f t="shared" si="42"/>
        <v>0</v>
      </c>
      <c r="BI171" s="109">
        <f t="shared" si="43"/>
        <v>0</v>
      </c>
      <c r="BJ171" s="18" t="s">
        <v>144</v>
      </c>
      <c r="BK171" s="174">
        <f t="shared" si="44"/>
        <v>0</v>
      </c>
      <c r="BL171" s="18" t="s">
        <v>171</v>
      </c>
      <c r="BM171" s="18" t="s">
        <v>298</v>
      </c>
    </row>
    <row r="172" spans="2:65" s="1" customFormat="1" ht="16.5" customHeight="1">
      <c r="B172" s="34"/>
      <c r="C172" s="175" t="s">
        <v>228</v>
      </c>
      <c r="D172" s="175" t="s">
        <v>224</v>
      </c>
      <c r="E172" s="176" t="s">
        <v>811</v>
      </c>
      <c r="F172" s="255" t="s">
        <v>812</v>
      </c>
      <c r="G172" s="255"/>
      <c r="H172" s="255"/>
      <c r="I172" s="255"/>
      <c r="J172" s="177" t="s">
        <v>725</v>
      </c>
      <c r="K172" s="178">
        <v>3</v>
      </c>
      <c r="L172" s="256">
        <v>0</v>
      </c>
      <c r="M172" s="257"/>
      <c r="N172" s="258">
        <f t="shared" si="35"/>
        <v>0</v>
      </c>
      <c r="O172" s="254"/>
      <c r="P172" s="254"/>
      <c r="Q172" s="254"/>
      <c r="R172" s="36"/>
      <c r="T172" s="171" t="s">
        <v>20</v>
      </c>
      <c r="U172" s="43" t="s">
        <v>41</v>
      </c>
      <c r="V172" s="35"/>
      <c r="W172" s="172">
        <f t="shared" si="36"/>
        <v>0</v>
      </c>
      <c r="X172" s="172">
        <v>0</v>
      </c>
      <c r="Y172" s="172">
        <f t="shared" si="37"/>
        <v>0</v>
      </c>
      <c r="Z172" s="172">
        <v>0</v>
      </c>
      <c r="AA172" s="173">
        <f t="shared" si="38"/>
        <v>0</v>
      </c>
      <c r="AR172" s="18" t="s">
        <v>177</v>
      </c>
      <c r="AT172" s="18" t="s">
        <v>224</v>
      </c>
      <c r="AU172" s="18" t="s">
        <v>144</v>
      </c>
      <c r="AY172" s="18" t="s">
        <v>165</v>
      </c>
      <c r="BE172" s="109">
        <f t="shared" si="39"/>
        <v>0</v>
      </c>
      <c r="BF172" s="109">
        <f t="shared" si="40"/>
        <v>0</v>
      </c>
      <c r="BG172" s="109">
        <f t="shared" si="41"/>
        <v>0</v>
      </c>
      <c r="BH172" s="109">
        <f t="shared" si="42"/>
        <v>0</v>
      </c>
      <c r="BI172" s="109">
        <f t="shared" si="43"/>
        <v>0</v>
      </c>
      <c r="BJ172" s="18" t="s">
        <v>144</v>
      </c>
      <c r="BK172" s="174">
        <f t="shared" si="44"/>
        <v>0</v>
      </c>
      <c r="BL172" s="18" t="s">
        <v>171</v>
      </c>
      <c r="BM172" s="18" t="s">
        <v>302</v>
      </c>
    </row>
    <row r="173" spans="2:65" s="1" customFormat="1" ht="16.5" customHeight="1">
      <c r="B173" s="34"/>
      <c r="C173" s="175" t="s">
        <v>306</v>
      </c>
      <c r="D173" s="175" t="s">
        <v>224</v>
      </c>
      <c r="E173" s="176" t="s">
        <v>813</v>
      </c>
      <c r="F173" s="255" t="s">
        <v>814</v>
      </c>
      <c r="G173" s="255"/>
      <c r="H173" s="255"/>
      <c r="I173" s="255"/>
      <c r="J173" s="177" t="s">
        <v>725</v>
      </c>
      <c r="K173" s="178">
        <v>3</v>
      </c>
      <c r="L173" s="256">
        <v>0</v>
      </c>
      <c r="M173" s="257"/>
      <c r="N173" s="258">
        <f t="shared" si="35"/>
        <v>0</v>
      </c>
      <c r="O173" s="254"/>
      <c r="P173" s="254"/>
      <c r="Q173" s="254"/>
      <c r="R173" s="36"/>
      <c r="T173" s="171" t="s">
        <v>20</v>
      </c>
      <c r="U173" s="43" t="s">
        <v>41</v>
      </c>
      <c r="V173" s="35"/>
      <c r="W173" s="172">
        <f t="shared" si="36"/>
        <v>0</v>
      </c>
      <c r="X173" s="172">
        <v>0</v>
      </c>
      <c r="Y173" s="172">
        <f t="shared" si="37"/>
        <v>0</v>
      </c>
      <c r="Z173" s="172">
        <v>0</v>
      </c>
      <c r="AA173" s="173">
        <f t="shared" si="38"/>
        <v>0</v>
      </c>
      <c r="AR173" s="18" t="s">
        <v>177</v>
      </c>
      <c r="AT173" s="18" t="s">
        <v>224</v>
      </c>
      <c r="AU173" s="18" t="s">
        <v>144</v>
      </c>
      <c r="AY173" s="18" t="s">
        <v>165</v>
      </c>
      <c r="BE173" s="109">
        <f t="shared" si="39"/>
        <v>0</v>
      </c>
      <c r="BF173" s="109">
        <f t="shared" si="40"/>
        <v>0</v>
      </c>
      <c r="BG173" s="109">
        <f t="shared" si="41"/>
        <v>0</v>
      </c>
      <c r="BH173" s="109">
        <f t="shared" si="42"/>
        <v>0</v>
      </c>
      <c r="BI173" s="109">
        <f t="shared" si="43"/>
        <v>0</v>
      </c>
      <c r="BJ173" s="18" t="s">
        <v>144</v>
      </c>
      <c r="BK173" s="174">
        <f t="shared" si="44"/>
        <v>0</v>
      </c>
      <c r="BL173" s="18" t="s">
        <v>171</v>
      </c>
      <c r="BM173" s="18" t="s">
        <v>305</v>
      </c>
    </row>
    <row r="174" spans="2:65" s="1" customFormat="1" ht="16.5" customHeight="1">
      <c r="B174" s="34"/>
      <c r="C174" s="175" t="s">
        <v>232</v>
      </c>
      <c r="D174" s="175" t="s">
        <v>224</v>
      </c>
      <c r="E174" s="176" t="s">
        <v>815</v>
      </c>
      <c r="F174" s="255" t="s">
        <v>816</v>
      </c>
      <c r="G174" s="255"/>
      <c r="H174" s="255"/>
      <c r="I174" s="255"/>
      <c r="J174" s="177" t="s">
        <v>725</v>
      </c>
      <c r="K174" s="178">
        <v>6</v>
      </c>
      <c r="L174" s="256">
        <v>0</v>
      </c>
      <c r="M174" s="257"/>
      <c r="N174" s="258">
        <f t="shared" si="35"/>
        <v>0</v>
      </c>
      <c r="O174" s="254"/>
      <c r="P174" s="254"/>
      <c r="Q174" s="254"/>
      <c r="R174" s="36"/>
      <c r="T174" s="171" t="s">
        <v>20</v>
      </c>
      <c r="U174" s="43" t="s">
        <v>41</v>
      </c>
      <c r="V174" s="35"/>
      <c r="W174" s="172">
        <f t="shared" si="36"/>
        <v>0</v>
      </c>
      <c r="X174" s="172">
        <v>0</v>
      </c>
      <c r="Y174" s="172">
        <f t="shared" si="37"/>
        <v>0</v>
      </c>
      <c r="Z174" s="172">
        <v>0</v>
      </c>
      <c r="AA174" s="173">
        <f t="shared" si="38"/>
        <v>0</v>
      </c>
      <c r="AR174" s="18" t="s">
        <v>177</v>
      </c>
      <c r="AT174" s="18" t="s">
        <v>224</v>
      </c>
      <c r="AU174" s="18" t="s">
        <v>144</v>
      </c>
      <c r="AY174" s="18" t="s">
        <v>165</v>
      </c>
      <c r="BE174" s="109">
        <f t="shared" si="39"/>
        <v>0</v>
      </c>
      <c r="BF174" s="109">
        <f t="shared" si="40"/>
        <v>0</v>
      </c>
      <c r="BG174" s="109">
        <f t="shared" si="41"/>
        <v>0</v>
      </c>
      <c r="BH174" s="109">
        <f t="shared" si="42"/>
        <v>0</v>
      </c>
      <c r="BI174" s="109">
        <f t="shared" si="43"/>
        <v>0</v>
      </c>
      <c r="BJ174" s="18" t="s">
        <v>144</v>
      </c>
      <c r="BK174" s="174">
        <f t="shared" si="44"/>
        <v>0</v>
      </c>
      <c r="BL174" s="18" t="s">
        <v>171</v>
      </c>
      <c r="BM174" s="18" t="s">
        <v>309</v>
      </c>
    </row>
    <row r="175" spans="2:65" s="1" customFormat="1" ht="16.5" customHeight="1">
      <c r="B175" s="34"/>
      <c r="C175" s="175" t="s">
        <v>313</v>
      </c>
      <c r="D175" s="175" t="s">
        <v>224</v>
      </c>
      <c r="E175" s="176" t="s">
        <v>817</v>
      </c>
      <c r="F175" s="255" t="s">
        <v>818</v>
      </c>
      <c r="G175" s="255"/>
      <c r="H175" s="255"/>
      <c r="I175" s="255"/>
      <c r="J175" s="177" t="s">
        <v>725</v>
      </c>
      <c r="K175" s="178">
        <v>4</v>
      </c>
      <c r="L175" s="256">
        <v>0</v>
      </c>
      <c r="M175" s="257"/>
      <c r="N175" s="258">
        <f t="shared" si="35"/>
        <v>0</v>
      </c>
      <c r="O175" s="254"/>
      <c r="P175" s="254"/>
      <c r="Q175" s="254"/>
      <c r="R175" s="36"/>
      <c r="T175" s="171" t="s">
        <v>20</v>
      </c>
      <c r="U175" s="43" t="s">
        <v>41</v>
      </c>
      <c r="V175" s="35"/>
      <c r="W175" s="172">
        <f t="shared" si="36"/>
        <v>0</v>
      </c>
      <c r="X175" s="172">
        <v>0</v>
      </c>
      <c r="Y175" s="172">
        <f t="shared" si="37"/>
        <v>0</v>
      </c>
      <c r="Z175" s="172">
        <v>0</v>
      </c>
      <c r="AA175" s="173">
        <f t="shared" si="38"/>
        <v>0</v>
      </c>
      <c r="AR175" s="18" t="s">
        <v>177</v>
      </c>
      <c r="AT175" s="18" t="s">
        <v>224</v>
      </c>
      <c r="AU175" s="18" t="s">
        <v>144</v>
      </c>
      <c r="AY175" s="18" t="s">
        <v>165</v>
      </c>
      <c r="BE175" s="109">
        <f t="shared" si="39"/>
        <v>0</v>
      </c>
      <c r="BF175" s="109">
        <f t="shared" si="40"/>
        <v>0</v>
      </c>
      <c r="BG175" s="109">
        <f t="shared" si="41"/>
        <v>0</v>
      </c>
      <c r="BH175" s="109">
        <f t="shared" si="42"/>
        <v>0</v>
      </c>
      <c r="BI175" s="109">
        <f t="shared" si="43"/>
        <v>0</v>
      </c>
      <c r="BJ175" s="18" t="s">
        <v>144</v>
      </c>
      <c r="BK175" s="174">
        <f t="shared" si="44"/>
        <v>0</v>
      </c>
      <c r="BL175" s="18" t="s">
        <v>171</v>
      </c>
      <c r="BM175" s="18" t="s">
        <v>312</v>
      </c>
    </row>
    <row r="176" spans="2:65" s="1" customFormat="1" ht="16.5" customHeight="1">
      <c r="B176" s="34"/>
      <c r="C176" s="175" t="s">
        <v>235</v>
      </c>
      <c r="D176" s="175" t="s">
        <v>224</v>
      </c>
      <c r="E176" s="176" t="s">
        <v>819</v>
      </c>
      <c r="F176" s="255" t="s">
        <v>820</v>
      </c>
      <c r="G176" s="255"/>
      <c r="H176" s="255"/>
      <c r="I176" s="255"/>
      <c r="J176" s="177" t="s">
        <v>725</v>
      </c>
      <c r="K176" s="178">
        <v>2</v>
      </c>
      <c r="L176" s="256">
        <v>0</v>
      </c>
      <c r="M176" s="257"/>
      <c r="N176" s="258">
        <f t="shared" si="35"/>
        <v>0</v>
      </c>
      <c r="O176" s="254"/>
      <c r="P176" s="254"/>
      <c r="Q176" s="254"/>
      <c r="R176" s="36"/>
      <c r="T176" s="171" t="s">
        <v>20</v>
      </c>
      <c r="U176" s="43" t="s">
        <v>41</v>
      </c>
      <c r="V176" s="35"/>
      <c r="W176" s="172">
        <f t="shared" si="36"/>
        <v>0</v>
      </c>
      <c r="X176" s="172">
        <v>0</v>
      </c>
      <c r="Y176" s="172">
        <f t="shared" si="37"/>
        <v>0</v>
      </c>
      <c r="Z176" s="172">
        <v>0</v>
      </c>
      <c r="AA176" s="173">
        <f t="shared" si="38"/>
        <v>0</v>
      </c>
      <c r="AR176" s="18" t="s">
        <v>177</v>
      </c>
      <c r="AT176" s="18" t="s">
        <v>224</v>
      </c>
      <c r="AU176" s="18" t="s">
        <v>144</v>
      </c>
      <c r="AY176" s="18" t="s">
        <v>165</v>
      </c>
      <c r="BE176" s="109">
        <f t="shared" si="39"/>
        <v>0</v>
      </c>
      <c r="BF176" s="109">
        <f t="shared" si="40"/>
        <v>0</v>
      </c>
      <c r="BG176" s="109">
        <f t="shared" si="41"/>
        <v>0</v>
      </c>
      <c r="BH176" s="109">
        <f t="shared" si="42"/>
        <v>0</v>
      </c>
      <c r="BI176" s="109">
        <f t="shared" si="43"/>
        <v>0</v>
      </c>
      <c r="BJ176" s="18" t="s">
        <v>144</v>
      </c>
      <c r="BK176" s="174">
        <f t="shared" si="44"/>
        <v>0</v>
      </c>
      <c r="BL176" s="18" t="s">
        <v>171</v>
      </c>
      <c r="BM176" s="18" t="s">
        <v>316</v>
      </c>
    </row>
    <row r="177" spans="2:65" s="1" customFormat="1" ht="16.5" customHeight="1">
      <c r="B177" s="34"/>
      <c r="C177" s="175" t="s">
        <v>320</v>
      </c>
      <c r="D177" s="175" t="s">
        <v>224</v>
      </c>
      <c r="E177" s="176" t="s">
        <v>821</v>
      </c>
      <c r="F177" s="255" t="s">
        <v>822</v>
      </c>
      <c r="G177" s="255"/>
      <c r="H177" s="255"/>
      <c r="I177" s="255"/>
      <c r="J177" s="177" t="s">
        <v>725</v>
      </c>
      <c r="K177" s="178">
        <v>2</v>
      </c>
      <c r="L177" s="256">
        <v>0</v>
      </c>
      <c r="M177" s="257"/>
      <c r="N177" s="258">
        <f t="shared" si="35"/>
        <v>0</v>
      </c>
      <c r="O177" s="254"/>
      <c r="P177" s="254"/>
      <c r="Q177" s="254"/>
      <c r="R177" s="36"/>
      <c r="T177" s="171" t="s">
        <v>20</v>
      </c>
      <c r="U177" s="43" t="s">
        <v>41</v>
      </c>
      <c r="V177" s="35"/>
      <c r="W177" s="172">
        <f t="shared" si="36"/>
        <v>0</v>
      </c>
      <c r="X177" s="172">
        <v>0</v>
      </c>
      <c r="Y177" s="172">
        <f t="shared" si="37"/>
        <v>0</v>
      </c>
      <c r="Z177" s="172">
        <v>0</v>
      </c>
      <c r="AA177" s="173">
        <f t="shared" si="38"/>
        <v>0</v>
      </c>
      <c r="AR177" s="18" t="s">
        <v>177</v>
      </c>
      <c r="AT177" s="18" t="s">
        <v>224</v>
      </c>
      <c r="AU177" s="18" t="s">
        <v>144</v>
      </c>
      <c r="AY177" s="18" t="s">
        <v>165</v>
      </c>
      <c r="BE177" s="109">
        <f t="shared" si="39"/>
        <v>0</v>
      </c>
      <c r="BF177" s="109">
        <f t="shared" si="40"/>
        <v>0</v>
      </c>
      <c r="BG177" s="109">
        <f t="shared" si="41"/>
        <v>0</v>
      </c>
      <c r="BH177" s="109">
        <f t="shared" si="42"/>
        <v>0</v>
      </c>
      <c r="BI177" s="109">
        <f t="shared" si="43"/>
        <v>0</v>
      </c>
      <c r="BJ177" s="18" t="s">
        <v>144</v>
      </c>
      <c r="BK177" s="174">
        <f t="shared" si="44"/>
        <v>0</v>
      </c>
      <c r="BL177" s="18" t="s">
        <v>171</v>
      </c>
      <c r="BM177" s="18" t="s">
        <v>319</v>
      </c>
    </row>
    <row r="178" spans="2:65" s="1" customFormat="1" ht="16.5" customHeight="1">
      <c r="B178" s="34"/>
      <c r="C178" s="175" t="s">
        <v>239</v>
      </c>
      <c r="D178" s="175" t="s">
        <v>224</v>
      </c>
      <c r="E178" s="176" t="s">
        <v>823</v>
      </c>
      <c r="F178" s="255" t="s">
        <v>824</v>
      </c>
      <c r="G178" s="255"/>
      <c r="H178" s="255"/>
      <c r="I178" s="255"/>
      <c r="J178" s="177" t="s">
        <v>222</v>
      </c>
      <c r="K178" s="178">
        <v>30</v>
      </c>
      <c r="L178" s="256">
        <v>0</v>
      </c>
      <c r="M178" s="257"/>
      <c r="N178" s="258">
        <f t="shared" si="35"/>
        <v>0</v>
      </c>
      <c r="O178" s="254"/>
      <c r="P178" s="254"/>
      <c r="Q178" s="254"/>
      <c r="R178" s="36"/>
      <c r="T178" s="171" t="s">
        <v>20</v>
      </c>
      <c r="U178" s="43" t="s">
        <v>41</v>
      </c>
      <c r="V178" s="35"/>
      <c r="W178" s="172">
        <f t="shared" si="36"/>
        <v>0</v>
      </c>
      <c r="X178" s="172">
        <v>0</v>
      </c>
      <c r="Y178" s="172">
        <f t="shared" si="37"/>
        <v>0</v>
      </c>
      <c r="Z178" s="172">
        <v>0</v>
      </c>
      <c r="AA178" s="173">
        <f t="shared" si="38"/>
        <v>0</v>
      </c>
      <c r="AR178" s="18" t="s">
        <v>177</v>
      </c>
      <c r="AT178" s="18" t="s">
        <v>224</v>
      </c>
      <c r="AU178" s="18" t="s">
        <v>144</v>
      </c>
      <c r="AY178" s="18" t="s">
        <v>165</v>
      </c>
      <c r="BE178" s="109">
        <f t="shared" si="39"/>
        <v>0</v>
      </c>
      <c r="BF178" s="109">
        <f t="shared" si="40"/>
        <v>0</v>
      </c>
      <c r="BG178" s="109">
        <f t="shared" si="41"/>
        <v>0</v>
      </c>
      <c r="BH178" s="109">
        <f t="shared" si="42"/>
        <v>0</v>
      </c>
      <c r="BI178" s="109">
        <f t="shared" si="43"/>
        <v>0</v>
      </c>
      <c r="BJ178" s="18" t="s">
        <v>144</v>
      </c>
      <c r="BK178" s="174">
        <f t="shared" si="44"/>
        <v>0</v>
      </c>
      <c r="BL178" s="18" t="s">
        <v>171</v>
      </c>
      <c r="BM178" s="18" t="s">
        <v>323</v>
      </c>
    </row>
    <row r="179" spans="2:65" s="1" customFormat="1" ht="16.5" customHeight="1">
      <c r="B179" s="34"/>
      <c r="C179" s="175" t="s">
        <v>327</v>
      </c>
      <c r="D179" s="175" t="s">
        <v>224</v>
      </c>
      <c r="E179" s="176" t="s">
        <v>825</v>
      </c>
      <c r="F179" s="255" t="s">
        <v>826</v>
      </c>
      <c r="G179" s="255"/>
      <c r="H179" s="255"/>
      <c r="I179" s="255"/>
      <c r="J179" s="177" t="s">
        <v>725</v>
      </c>
      <c r="K179" s="178">
        <v>4</v>
      </c>
      <c r="L179" s="256">
        <v>0</v>
      </c>
      <c r="M179" s="257"/>
      <c r="N179" s="258">
        <f t="shared" si="35"/>
        <v>0</v>
      </c>
      <c r="O179" s="254"/>
      <c r="P179" s="254"/>
      <c r="Q179" s="254"/>
      <c r="R179" s="36"/>
      <c r="T179" s="171" t="s">
        <v>20</v>
      </c>
      <c r="U179" s="43" t="s">
        <v>41</v>
      </c>
      <c r="V179" s="35"/>
      <c r="W179" s="172">
        <f t="shared" si="36"/>
        <v>0</v>
      </c>
      <c r="X179" s="172">
        <v>0</v>
      </c>
      <c r="Y179" s="172">
        <f t="shared" si="37"/>
        <v>0</v>
      </c>
      <c r="Z179" s="172">
        <v>0</v>
      </c>
      <c r="AA179" s="173">
        <f t="shared" si="38"/>
        <v>0</v>
      </c>
      <c r="AR179" s="18" t="s">
        <v>177</v>
      </c>
      <c r="AT179" s="18" t="s">
        <v>224</v>
      </c>
      <c r="AU179" s="18" t="s">
        <v>144</v>
      </c>
      <c r="AY179" s="18" t="s">
        <v>165</v>
      </c>
      <c r="BE179" s="109">
        <f t="shared" si="39"/>
        <v>0</v>
      </c>
      <c r="BF179" s="109">
        <f t="shared" si="40"/>
        <v>0</v>
      </c>
      <c r="BG179" s="109">
        <f t="shared" si="41"/>
        <v>0</v>
      </c>
      <c r="BH179" s="109">
        <f t="shared" si="42"/>
        <v>0</v>
      </c>
      <c r="BI179" s="109">
        <f t="shared" si="43"/>
        <v>0</v>
      </c>
      <c r="BJ179" s="18" t="s">
        <v>144</v>
      </c>
      <c r="BK179" s="174">
        <f t="shared" si="44"/>
        <v>0</v>
      </c>
      <c r="BL179" s="18" t="s">
        <v>171</v>
      </c>
      <c r="BM179" s="18" t="s">
        <v>326</v>
      </c>
    </row>
    <row r="180" spans="2:65" s="1" customFormat="1" ht="16.5" customHeight="1">
      <c r="B180" s="34"/>
      <c r="C180" s="175" t="s">
        <v>242</v>
      </c>
      <c r="D180" s="175" t="s">
        <v>224</v>
      </c>
      <c r="E180" s="176" t="s">
        <v>827</v>
      </c>
      <c r="F180" s="255" t="s">
        <v>828</v>
      </c>
      <c r="G180" s="255"/>
      <c r="H180" s="255"/>
      <c r="I180" s="255"/>
      <c r="J180" s="177" t="s">
        <v>725</v>
      </c>
      <c r="K180" s="178">
        <v>3</v>
      </c>
      <c r="L180" s="256">
        <v>0</v>
      </c>
      <c r="M180" s="257"/>
      <c r="N180" s="258">
        <f t="shared" si="35"/>
        <v>0</v>
      </c>
      <c r="O180" s="254"/>
      <c r="P180" s="254"/>
      <c r="Q180" s="254"/>
      <c r="R180" s="36"/>
      <c r="T180" s="171" t="s">
        <v>20</v>
      </c>
      <c r="U180" s="43" t="s">
        <v>41</v>
      </c>
      <c r="V180" s="35"/>
      <c r="W180" s="172">
        <f t="shared" si="36"/>
        <v>0</v>
      </c>
      <c r="X180" s="172">
        <v>0</v>
      </c>
      <c r="Y180" s="172">
        <f t="shared" si="37"/>
        <v>0</v>
      </c>
      <c r="Z180" s="172">
        <v>0</v>
      </c>
      <c r="AA180" s="173">
        <f t="shared" si="38"/>
        <v>0</v>
      </c>
      <c r="AR180" s="18" t="s">
        <v>177</v>
      </c>
      <c r="AT180" s="18" t="s">
        <v>224</v>
      </c>
      <c r="AU180" s="18" t="s">
        <v>144</v>
      </c>
      <c r="AY180" s="18" t="s">
        <v>165</v>
      </c>
      <c r="BE180" s="109">
        <f t="shared" si="39"/>
        <v>0</v>
      </c>
      <c r="BF180" s="109">
        <f t="shared" si="40"/>
        <v>0</v>
      </c>
      <c r="BG180" s="109">
        <f t="shared" si="41"/>
        <v>0</v>
      </c>
      <c r="BH180" s="109">
        <f t="shared" si="42"/>
        <v>0</v>
      </c>
      <c r="BI180" s="109">
        <f t="shared" si="43"/>
        <v>0</v>
      </c>
      <c r="BJ180" s="18" t="s">
        <v>144</v>
      </c>
      <c r="BK180" s="174">
        <f t="shared" si="44"/>
        <v>0</v>
      </c>
      <c r="BL180" s="18" t="s">
        <v>171</v>
      </c>
      <c r="BM180" s="18" t="s">
        <v>330</v>
      </c>
    </row>
    <row r="181" spans="2:65" s="1" customFormat="1" ht="16.5" customHeight="1">
      <c r="B181" s="34"/>
      <c r="C181" s="175" t="s">
        <v>334</v>
      </c>
      <c r="D181" s="175" t="s">
        <v>224</v>
      </c>
      <c r="E181" s="176" t="s">
        <v>829</v>
      </c>
      <c r="F181" s="255" t="s">
        <v>830</v>
      </c>
      <c r="G181" s="255"/>
      <c r="H181" s="255"/>
      <c r="I181" s="255"/>
      <c r="J181" s="177" t="s">
        <v>725</v>
      </c>
      <c r="K181" s="178">
        <v>4</v>
      </c>
      <c r="L181" s="256">
        <v>0</v>
      </c>
      <c r="M181" s="257"/>
      <c r="N181" s="258">
        <f t="shared" si="35"/>
        <v>0</v>
      </c>
      <c r="O181" s="254"/>
      <c r="P181" s="254"/>
      <c r="Q181" s="254"/>
      <c r="R181" s="36"/>
      <c r="T181" s="171" t="s">
        <v>20</v>
      </c>
      <c r="U181" s="43" t="s">
        <v>41</v>
      </c>
      <c r="V181" s="35"/>
      <c r="W181" s="172">
        <f t="shared" si="36"/>
        <v>0</v>
      </c>
      <c r="X181" s="172">
        <v>0</v>
      </c>
      <c r="Y181" s="172">
        <f t="shared" si="37"/>
        <v>0</v>
      </c>
      <c r="Z181" s="172">
        <v>0</v>
      </c>
      <c r="AA181" s="173">
        <f t="shared" si="38"/>
        <v>0</v>
      </c>
      <c r="AR181" s="18" t="s">
        <v>177</v>
      </c>
      <c r="AT181" s="18" t="s">
        <v>224</v>
      </c>
      <c r="AU181" s="18" t="s">
        <v>144</v>
      </c>
      <c r="AY181" s="18" t="s">
        <v>165</v>
      </c>
      <c r="BE181" s="109">
        <f t="shared" si="39"/>
        <v>0</v>
      </c>
      <c r="BF181" s="109">
        <f t="shared" si="40"/>
        <v>0</v>
      </c>
      <c r="BG181" s="109">
        <f t="shared" si="41"/>
        <v>0</v>
      </c>
      <c r="BH181" s="109">
        <f t="shared" si="42"/>
        <v>0</v>
      </c>
      <c r="BI181" s="109">
        <f t="shared" si="43"/>
        <v>0</v>
      </c>
      <c r="BJ181" s="18" t="s">
        <v>144</v>
      </c>
      <c r="BK181" s="174">
        <f t="shared" si="44"/>
        <v>0</v>
      </c>
      <c r="BL181" s="18" t="s">
        <v>171</v>
      </c>
      <c r="BM181" s="18" t="s">
        <v>333</v>
      </c>
    </row>
    <row r="182" spans="2:65" s="1" customFormat="1" ht="16.5" customHeight="1">
      <c r="B182" s="34"/>
      <c r="C182" s="175" t="s">
        <v>246</v>
      </c>
      <c r="D182" s="175" t="s">
        <v>224</v>
      </c>
      <c r="E182" s="176" t="s">
        <v>831</v>
      </c>
      <c r="F182" s="255" t="s">
        <v>832</v>
      </c>
      <c r="G182" s="255"/>
      <c r="H182" s="255"/>
      <c r="I182" s="255"/>
      <c r="J182" s="177" t="s">
        <v>725</v>
      </c>
      <c r="K182" s="178">
        <v>3</v>
      </c>
      <c r="L182" s="256">
        <v>0</v>
      </c>
      <c r="M182" s="257"/>
      <c r="N182" s="258">
        <f t="shared" si="35"/>
        <v>0</v>
      </c>
      <c r="O182" s="254"/>
      <c r="P182" s="254"/>
      <c r="Q182" s="254"/>
      <c r="R182" s="36"/>
      <c r="T182" s="171" t="s">
        <v>20</v>
      </c>
      <c r="U182" s="43" t="s">
        <v>41</v>
      </c>
      <c r="V182" s="35"/>
      <c r="W182" s="172">
        <f t="shared" si="36"/>
        <v>0</v>
      </c>
      <c r="X182" s="172">
        <v>0</v>
      </c>
      <c r="Y182" s="172">
        <f t="shared" si="37"/>
        <v>0</v>
      </c>
      <c r="Z182" s="172">
        <v>0</v>
      </c>
      <c r="AA182" s="173">
        <f t="shared" si="38"/>
        <v>0</v>
      </c>
      <c r="AR182" s="18" t="s">
        <v>177</v>
      </c>
      <c r="AT182" s="18" t="s">
        <v>224</v>
      </c>
      <c r="AU182" s="18" t="s">
        <v>144</v>
      </c>
      <c r="AY182" s="18" t="s">
        <v>165</v>
      </c>
      <c r="BE182" s="109">
        <f t="shared" si="39"/>
        <v>0</v>
      </c>
      <c r="BF182" s="109">
        <f t="shared" si="40"/>
        <v>0</v>
      </c>
      <c r="BG182" s="109">
        <f t="shared" si="41"/>
        <v>0</v>
      </c>
      <c r="BH182" s="109">
        <f t="shared" si="42"/>
        <v>0</v>
      </c>
      <c r="BI182" s="109">
        <f t="shared" si="43"/>
        <v>0</v>
      </c>
      <c r="BJ182" s="18" t="s">
        <v>144</v>
      </c>
      <c r="BK182" s="174">
        <f t="shared" si="44"/>
        <v>0</v>
      </c>
      <c r="BL182" s="18" t="s">
        <v>171</v>
      </c>
      <c r="BM182" s="18" t="s">
        <v>338</v>
      </c>
    </row>
    <row r="183" spans="2:65" s="1" customFormat="1" ht="16.5" customHeight="1">
      <c r="B183" s="34"/>
      <c r="C183" s="175" t="s">
        <v>342</v>
      </c>
      <c r="D183" s="175" t="s">
        <v>224</v>
      </c>
      <c r="E183" s="176" t="s">
        <v>833</v>
      </c>
      <c r="F183" s="255" t="s">
        <v>834</v>
      </c>
      <c r="G183" s="255"/>
      <c r="H183" s="255"/>
      <c r="I183" s="255"/>
      <c r="J183" s="177" t="s">
        <v>725</v>
      </c>
      <c r="K183" s="178">
        <v>46</v>
      </c>
      <c r="L183" s="256">
        <v>0</v>
      </c>
      <c r="M183" s="257"/>
      <c r="N183" s="258">
        <f t="shared" si="35"/>
        <v>0</v>
      </c>
      <c r="O183" s="254"/>
      <c r="P183" s="254"/>
      <c r="Q183" s="254"/>
      <c r="R183" s="36"/>
      <c r="T183" s="171" t="s">
        <v>20</v>
      </c>
      <c r="U183" s="43" t="s">
        <v>41</v>
      </c>
      <c r="V183" s="35"/>
      <c r="W183" s="172">
        <f t="shared" si="36"/>
        <v>0</v>
      </c>
      <c r="X183" s="172">
        <v>0</v>
      </c>
      <c r="Y183" s="172">
        <f t="shared" si="37"/>
        <v>0</v>
      </c>
      <c r="Z183" s="172">
        <v>0</v>
      </c>
      <c r="AA183" s="173">
        <f t="shared" si="38"/>
        <v>0</v>
      </c>
      <c r="AR183" s="18" t="s">
        <v>177</v>
      </c>
      <c r="AT183" s="18" t="s">
        <v>224</v>
      </c>
      <c r="AU183" s="18" t="s">
        <v>144</v>
      </c>
      <c r="AY183" s="18" t="s">
        <v>165</v>
      </c>
      <c r="BE183" s="109">
        <f t="shared" si="39"/>
        <v>0</v>
      </c>
      <c r="BF183" s="109">
        <f t="shared" si="40"/>
        <v>0</v>
      </c>
      <c r="BG183" s="109">
        <f t="shared" si="41"/>
        <v>0</v>
      </c>
      <c r="BH183" s="109">
        <f t="shared" si="42"/>
        <v>0</v>
      </c>
      <c r="BI183" s="109">
        <f t="shared" si="43"/>
        <v>0</v>
      </c>
      <c r="BJ183" s="18" t="s">
        <v>144</v>
      </c>
      <c r="BK183" s="174">
        <f t="shared" si="44"/>
        <v>0</v>
      </c>
      <c r="BL183" s="18" t="s">
        <v>171</v>
      </c>
      <c r="BM183" s="18" t="s">
        <v>341</v>
      </c>
    </row>
    <row r="184" spans="2:65" s="1" customFormat="1" ht="16.5" customHeight="1">
      <c r="B184" s="34"/>
      <c r="C184" s="175" t="s">
        <v>249</v>
      </c>
      <c r="D184" s="175" t="s">
        <v>224</v>
      </c>
      <c r="E184" s="176" t="s">
        <v>835</v>
      </c>
      <c r="F184" s="255" t="s">
        <v>836</v>
      </c>
      <c r="G184" s="255"/>
      <c r="H184" s="255"/>
      <c r="I184" s="255"/>
      <c r="J184" s="177" t="s">
        <v>725</v>
      </c>
      <c r="K184" s="178">
        <v>39</v>
      </c>
      <c r="L184" s="256">
        <v>0</v>
      </c>
      <c r="M184" s="257"/>
      <c r="N184" s="258">
        <f t="shared" si="35"/>
        <v>0</v>
      </c>
      <c r="O184" s="254"/>
      <c r="P184" s="254"/>
      <c r="Q184" s="254"/>
      <c r="R184" s="36"/>
      <c r="T184" s="171" t="s">
        <v>20</v>
      </c>
      <c r="U184" s="43" t="s">
        <v>41</v>
      </c>
      <c r="V184" s="35"/>
      <c r="W184" s="172">
        <f t="shared" si="36"/>
        <v>0</v>
      </c>
      <c r="X184" s="172">
        <v>0</v>
      </c>
      <c r="Y184" s="172">
        <f t="shared" si="37"/>
        <v>0</v>
      </c>
      <c r="Z184" s="172">
        <v>0</v>
      </c>
      <c r="AA184" s="173">
        <f t="shared" si="38"/>
        <v>0</v>
      </c>
      <c r="AR184" s="18" t="s">
        <v>177</v>
      </c>
      <c r="AT184" s="18" t="s">
        <v>224</v>
      </c>
      <c r="AU184" s="18" t="s">
        <v>144</v>
      </c>
      <c r="AY184" s="18" t="s">
        <v>165</v>
      </c>
      <c r="BE184" s="109">
        <f t="shared" si="39"/>
        <v>0</v>
      </c>
      <c r="BF184" s="109">
        <f t="shared" si="40"/>
        <v>0</v>
      </c>
      <c r="BG184" s="109">
        <f t="shared" si="41"/>
        <v>0</v>
      </c>
      <c r="BH184" s="109">
        <f t="shared" si="42"/>
        <v>0</v>
      </c>
      <c r="BI184" s="109">
        <f t="shared" si="43"/>
        <v>0</v>
      </c>
      <c r="BJ184" s="18" t="s">
        <v>144</v>
      </c>
      <c r="BK184" s="174">
        <f t="shared" si="44"/>
        <v>0</v>
      </c>
      <c r="BL184" s="18" t="s">
        <v>171</v>
      </c>
      <c r="BM184" s="18" t="s">
        <v>345</v>
      </c>
    </row>
    <row r="185" spans="2:65" s="1" customFormat="1" ht="16.5" customHeight="1">
      <c r="B185" s="34"/>
      <c r="C185" s="175" t="s">
        <v>357</v>
      </c>
      <c r="D185" s="175" t="s">
        <v>224</v>
      </c>
      <c r="E185" s="176" t="s">
        <v>837</v>
      </c>
      <c r="F185" s="255" t="s">
        <v>838</v>
      </c>
      <c r="G185" s="255"/>
      <c r="H185" s="255"/>
      <c r="I185" s="255"/>
      <c r="J185" s="177" t="s">
        <v>725</v>
      </c>
      <c r="K185" s="178">
        <v>288</v>
      </c>
      <c r="L185" s="256">
        <v>0</v>
      </c>
      <c r="M185" s="257"/>
      <c r="N185" s="258">
        <f t="shared" si="35"/>
        <v>0</v>
      </c>
      <c r="O185" s="254"/>
      <c r="P185" s="254"/>
      <c r="Q185" s="254"/>
      <c r="R185" s="36"/>
      <c r="T185" s="171" t="s">
        <v>20</v>
      </c>
      <c r="U185" s="43" t="s">
        <v>41</v>
      </c>
      <c r="V185" s="35"/>
      <c r="W185" s="172">
        <f t="shared" si="36"/>
        <v>0</v>
      </c>
      <c r="X185" s="172">
        <v>0</v>
      </c>
      <c r="Y185" s="172">
        <f t="shared" si="37"/>
        <v>0</v>
      </c>
      <c r="Z185" s="172">
        <v>0</v>
      </c>
      <c r="AA185" s="173">
        <f t="shared" si="38"/>
        <v>0</v>
      </c>
      <c r="AR185" s="18" t="s">
        <v>177</v>
      </c>
      <c r="AT185" s="18" t="s">
        <v>224</v>
      </c>
      <c r="AU185" s="18" t="s">
        <v>144</v>
      </c>
      <c r="AY185" s="18" t="s">
        <v>165</v>
      </c>
      <c r="BE185" s="109">
        <f t="shared" si="39"/>
        <v>0</v>
      </c>
      <c r="BF185" s="109">
        <f t="shared" si="40"/>
        <v>0</v>
      </c>
      <c r="BG185" s="109">
        <f t="shared" si="41"/>
        <v>0</v>
      </c>
      <c r="BH185" s="109">
        <f t="shared" si="42"/>
        <v>0</v>
      </c>
      <c r="BI185" s="109">
        <f t="shared" si="43"/>
        <v>0</v>
      </c>
      <c r="BJ185" s="18" t="s">
        <v>144</v>
      </c>
      <c r="BK185" s="174">
        <f t="shared" si="44"/>
        <v>0</v>
      </c>
      <c r="BL185" s="18" t="s">
        <v>171</v>
      </c>
      <c r="BM185" s="18" t="s">
        <v>356</v>
      </c>
    </row>
    <row r="186" spans="2:65" s="1" customFormat="1" ht="16.5" customHeight="1">
      <c r="B186" s="34"/>
      <c r="C186" s="175" t="s">
        <v>253</v>
      </c>
      <c r="D186" s="175" t="s">
        <v>224</v>
      </c>
      <c r="E186" s="176" t="s">
        <v>839</v>
      </c>
      <c r="F186" s="255" t="s">
        <v>840</v>
      </c>
      <c r="G186" s="255"/>
      <c r="H186" s="255"/>
      <c r="I186" s="255"/>
      <c r="J186" s="177" t="s">
        <v>725</v>
      </c>
      <c r="K186" s="178">
        <v>6</v>
      </c>
      <c r="L186" s="256">
        <v>0</v>
      </c>
      <c r="M186" s="257"/>
      <c r="N186" s="258">
        <f aca="true" t="shared" si="45" ref="N186:N206">ROUND(L186*K186,3)</f>
        <v>0</v>
      </c>
      <c r="O186" s="254"/>
      <c r="P186" s="254"/>
      <c r="Q186" s="254"/>
      <c r="R186" s="36"/>
      <c r="T186" s="171" t="s">
        <v>20</v>
      </c>
      <c r="U186" s="43" t="s">
        <v>41</v>
      </c>
      <c r="V186" s="35"/>
      <c r="W186" s="172">
        <f aca="true" t="shared" si="46" ref="W186:W217">V186*K186</f>
        <v>0</v>
      </c>
      <c r="X186" s="172">
        <v>0</v>
      </c>
      <c r="Y186" s="172">
        <f aca="true" t="shared" si="47" ref="Y186:Y217">X186*K186</f>
        <v>0</v>
      </c>
      <c r="Z186" s="172">
        <v>0</v>
      </c>
      <c r="AA186" s="173">
        <f aca="true" t="shared" si="48" ref="AA186:AA217">Z186*K186</f>
        <v>0</v>
      </c>
      <c r="AR186" s="18" t="s">
        <v>177</v>
      </c>
      <c r="AT186" s="18" t="s">
        <v>224</v>
      </c>
      <c r="AU186" s="18" t="s">
        <v>144</v>
      </c>
      <c r="AY186" s="18" t="s">
        <v>165</v>
      </c>
      <c r="BE186" s="109">
        <f aca="true" t="shared" si="49" ref="BE186:BE206">IF(U186="základná",N186,0)</f>
        <v>0</v>
      </c>
      <c r="BF186" s="109">
        <f aca="true" t="shared" si="50" ref="BF186:BF206">IF(U186="znížená",N186,0)</f>
        <v>0</v>
      </c>
      <c r="BG186" s="109">
        <f aca="true" t="shared" si="51" ref="BG186:BG206">IF(U186="zákl. prenesená",N186,0)</f>
        <v>0</v>
      </c>
      <c r="BH186" s="109">
        <f aca="true" t="shared" si="52" ref="BH186:BH206">IF(U186="zníž. prenesená",N186,0)</f>
        <v>0</v>
      </c>
      <c r="BI186" s="109">
        <f aca="true" t="shared" si="53" ref="BI186:BI206">IF(U186="nulová",N186,0)</f>
        <v>0</v>
      </c>
      <c r="BJ186" s="18" t="s">
        <v>144</v>
      </c>
      <c r="BK186" s="174">
        <f aca="true" t="shared" si="54" ref="BK186:BK206">ROUND(L186*K186,3)</f>
        <v>0</v>
      </c>
      <c r="BL186" s="18" t="s">
        <v>171</v>
      </c>
      <c r="BM186" s="18" t="s">
        <v>360</v>
      </c>
    </row>
    <row r="187" spans="2:65" s="1" customFormat="1" ht="25.5" customHeight="1">
      <c r="B187" s="34"/>
      <c r="C187" s="175" t="s">
        <v>841</v>
      </c>
      <c r="D187" s="175" t="s">
        <v>224</v>
      </c>
      <c r="E187" s="176" t="s">
        <v>842</v>
      </c>
      <c r="F187" s="255" t="s">
        <v>843</v>
      </c>
      <c r="G187" s="255"/>
      <c r="H187" s="255"/>
      <c r="I187" s="255"/>
      <c r="J187" s="177" t="s">
        <v>725</v>
      </c>
      <c r="K187" s="178">
        <v>4</v>
      </c>
      <c r="L187" s="256">
        <v>0</v>
      </c>
      <c r="M187" s="257"/>
      <c r="N187" s="258">
        <f t="shared" si="45"/>
        <v>0</v>
      </c>
      <c r="O187" s="254"/>
      <c r="P187" s="254"/>
      <c r="Q187" s="254"/>
      <c r="R187" s="36"/>
      <c r="T187" s="171" t="s">
        <v>20</v>
      </c>
      <c r="U187" s="43" t="s">
        <v>41</v>
      </c>
      <c r="V187" s="35"/>
      <c r="W187" s="172">
        <f t="shared" si="46"/>
        <v>0</v>
      </c>
      <c r="X187" s="172">
        <v>0</v>
      </c>
      <c r="Y187" s="172">
        <f t="shared" si="47"/>
        <v>0</v>
      </c>
      <c r="Z187" s="172">
        <v>0</v>
      </c>
      <c r="AA187" s="173">
        <f t="shared" si="48"/>
        <v>0</v>
      </c>
      <c r="AR187" s="18" t="s">
        <v>177</v>
      </c>
      <c r="AT187" s="18" t="s">
        <v>224</v>
      </c>
      <c r="AU187" s="18" t="s">
        <v>144</v>
      </c>
      <c r="AY187" s="18" t="s">
        <v>165</v>
      </c>
      <c r="BE187" s="109">
        <f t="shared" si="49"/>
        <v>0</v>
      </c>
      <c r="BF187" s="109">
        <f t="shared" si="50"/>
        <v>0</v>
      </c>
      <c r="BG187" s="109">
        <f t="shared" si="51"/>
        <v>0</v>
      </c>
      <c r="BH187" s="109">
        <f t="shared" si="52"/>
        <v>0</v>
      </c>
      <c r="BI187" s="109">
        <f t="shared" si="53"/>
        <v>0</v>
      </c>
      <c r="BJ187" s="18" t="s">
        <v>144</v>
      </c>
      <c r="BK187" s="174">
        <f t="shared" si="54"/>
        <v>0</v>
      </c>
      <c r="BL187" s="18" t="s">
        <v>171</v>
      </c>
      <c r="BM187" s="18" t="s">
        <v>493</v>
      </c>
    </row>
    <row r="188" spans="2:65" s="1" customFormat="1" ht="25.5" customHeight="1">
      <c r="B188" s="34"/>
      <c r="C188" s="175" t="s">
        <v>256</v>
      </c>
      <c r="D188" s="175" t="s">
        <v>224</v>
      </c>
      <c r="E188" s="176" t="s">
        <v>844</v>
      </c>
      <c r="F188" s="255" t="s">
        <v>845</v>
      </c>
      <c r="G188" s="255"/>
      <c r="H188" s="255"/>
      <c r="I188" s="255"/>
      <c r="J188" s="177" t="s">
        <v>725</v>
      </c>
      <c r="K188" s="178">
        <v>1</v>
      </c>
      <c r="L188" s="256">
        <v>0</v>
      </c>
      <c r="M188" s="257"/>
      <c r="N188" s="258">
        <f t="shared" si="45"/>
        <v>0</v>
      </c>
      <c r="O188" s="254"/>
      <c r="P188" s="254"/>
      <c r="Q188" s="254"/>
      <c r="R188" s="36"/>
      <c r="T188" s="171" t="s">
        <v>20</v>
      </c>
      <c r="U188" s="43" t="s">
        <v>41</v>
      </c>
      <c r="V188" s="35"/>
      <c r="W188" s="172">
        <f t="shared" si="46"/>
        <v>0</v>
      </c>
      <c r="X188" s="172">
        <v>0</v>
      </c>
      <c r="Y188" s="172">
        <f t="shared" si="47"/>
        <v>0</v>
      </c>
      <c r="Z188" s="172">
        <v>0</v>
      </c>
      <c r="AA188" s="173">
        <f t="shared" si="48"/>
        <v>0</v>
      </c>
      <c r="AR188" s="18" t="s">
        <v>177</v>
      </c>
      <c r="AT188" s="18" t="s">
        <v>224</v>
      </c>
      <c r="AU188" s="18" t="s">
        <v>144</v>
      </c>
      <c r="AY188" s="18" t="s">
        <v>165</v>
      </c>
      <c r="BE188" s="109">
        <f t="shared" si="49"/>
        <v>0</v>
      </c>
      <c r="BF188" s="109">
        <f t="shared" si="50"/>
        <v>0</v>
      </c>
      <c r="BG188" s="109">
        <f t="shared" si="51"/>
        <v>0</v>
      </c>
      <c r="BH188" s="109">
        <f t="shared" si="52"/>
        <v>0</v>
      </c>
      <c r="BI188" s="109">
        <f t="shared" si="53"/>
        <v>0</v>
      </c>
      <c r="BJ188" s="18" t="s">
        <v>144</v>
      </c>
      <c r="BK188" s="174">
        <f t="shared" si="54"/>
        <v>0</v>
      </c>
      <c r="BL188" s="18" t="s">
        <v>171</v>
      </c>
      <c r="BM188" s="18" t="s">
        <v>501</v>
      </c>
    </row>
    <row r="189" spans="2:65" s="1" customFormat="1" ht="16.5" customHeight="1">
      <c r="B189" s="34"/>
      <c r="C189" s="175" t="s">
        <v>846</v>
      </c>
      <c r="D189" s="175" t="s">
        <v>224</v>
      </c>
      <c r="E189" s="176" t="s">
        <v>847</v>
      </c>
      <c r="F189" s="255" t="s">
        <v>848</v>
      </c>
      <c r="G189" s="255"/>
      <c r="H189" s="255"/>
      <c r="I189" s="255"/>
      <c r="J189" s="177" t="s">
        <v>725</v>
      </c>
      <c r="K189" s="178">
        <v>1</v>
      </c>
      <c r="L189" s="256">
        <v>0</v>
      </c>
      <c r="M189" s="257"/>
      <c r="N189" s="258">
        <f t="shared" si="45"/>
        <v>0</v>
      </c>
      <c r="O189" s="254"/>
      <c r="P189" s="254"/>
      <c r="Q189" s="254"/>
      <c r="R189" s="36"/>
      <c r="T189" s="171" t="s">
        <v>20</v>
      </c>
      <c r="U189" s="43" t="s">
        <v>41</v>
      </c>
      <c r="V189" s="35"/>
      <c r="W189" s="172">
        <f t="shared" si="46"/>
        <v>0</v>
      </c>
      <c r="X189" s="172">
        <v>0</v>
      </c>
      <c r="Y189" s="172">
        <f t="shared" si="47"/>
        <v>0</v>
      </c>
      <c r="Z189" s="172">
        <v>0</v>
      </c>
      <c r="AA189" s="173">
        <f t="shared" si="48"/>
        <v>0</v>
      </c>
      <c r="AR189" s="18" t="s">
        <v>177</v>
      </c>
      <c r="AT189" s="18" t="s">
        <v>224</v>
      </c>
      <c r="AU189" s="18" t="s">
        <v>144</v>
      </c>
      <c r="AY189" s="18" t="s">
        <v>165</v>
      </c>
      <c r="BE189" s="109">
        <f t="shared" si="49"/>
        <v>0</v>
      </c>
      <c r="BF189" s="109">
        <f t="shared" si="50"/>
        <v>0</v>
      </c>
      <c r="BG189" s="109">
        <f t="shared" si="51"/>
        <v>0</v>
      </c>
      <c r="BH189" s="109">
        <f t="shared" si="52"/>
        <v>0</v>
      </c>
      <c r="BI189" s="109">
        <f t="shared" si="53"/>
        <v>0</v>
      </c>
      <c r="BJ189" s="18" t="s">
        <v>144</v>
      </c>
      <c r="BK189" s="174">
        <f t="shared" si="54"/>
        <v>0</v>
      </c>
      <c r="BL189" s="18" t="s">
        <v>171</v>
      </c>
      <c r="BM189" s="18" t="s">
        <v>509</v>
      </c>
    </row>
    <row r="190" spans="2:65" s="1" customFormat="1" ht="25.5" customHeight="1">
      <c r="B190" s="34"/>
      <c r="C190" s="175" t="s">
        <v>260</v>
      </c>
      <c r="D190" s="175" t="s">
        <v>224</v>
      </c>
      <c r="E190" s="176" t="s">
        <v>849</v>
      </c>
      <c r="F190" s="255" t="s">
        <v>850</v>
      </c>
      <c r="G190" s="255"/>
      <c r="H190" s="255"/>
      <c r="I190" s="255"/>
      <c r="J190" s="177" t="s">
        <v>725</v>
      </c>
      <c r="K190" s="178">
        <v>10</v>
      </c>
      <c r="L190" s="256">
        <v>0</v>
      </c>
      <c r="M190" s="257"/>
      <c r="N190" s="258">
        <f t="shared" si="45"/>
        <v>0</v>
      </c>
      <c r="O190" s="254"/>
      <c r="P190" s="254"/>
      <c r="Q190" s="254"/>
      <c r="R190" s="36"/>
      <c r="T190" s="171" t="s">
        <v>20</v>
      </c>
      <c r="U190" s="43" t="s">
        <v>41</v>
      </c>
      <c r="V190" s="35"/>
      <c r="W190" s="172">
        <f t="shared" si="46"/>
        <v>0</v>
      </c>
      <c r="X190" s="172">
        <v>0</v>
      </c>
      <c r="Y190" s="172">
        <f t="shared" si="47"/>
        <v>0</v>
      </c>
      <c r="Z190" s="172">
        <v>0</v>
      </c>
      <c r="AA190" s="173">
        <f t="shared" si="48"/>
        <v>0</v>
      </c>
      <c r="AR190" s="18" t="s">
        <v>177</v>
      </c>
      <c r="AT190" s="18" t="s">
        <v>224</v>
      </c>
      <c r="AU190" s="18" t="s">
        <v>144</v>
      </c>
      <c r="AY190" s="18" t="s">
        <v>165</v>
      </c>
      <c r="BE190" s="109">
        <f t="shared" si="49"/>
        <v>0</v>
      </c>
      <c r="BF190" s="109">
        <f t="shared" si="50"/>
        <v>0</v>
      </c>
      <c r="BG190" s="109">
        <f t="shared" si="51"/>
        <v>0</v>
      </c>
      <c r="BH190" s="109">
        <f t="shared" si="52"/>
        <v>0</v>
      </c>
      <c r="BI190" s="109">
        <f t="shared" si="53"/>
        <v>0</v>
      </c>
      <c r="BJ190" s="18" t="s">
        <v>144</v>
      </c>
      <c r="BK190" s="174">
        <f t="shared" si="54"/>
        <v>0</v>
      </c>
      <c r="BL190" s="18" t="s">
        <v>171</v>
      </c>
      <c r="BM190" s="18" t="s">
        <v>517</v>
      </c>
    </row>
    <row r="191" spans="2:65" s="1" customFormat="1" ht="16.5" customHeight="1">
      <c r="B191" s="34"/>
      <c r="C191" s="175" t="s">
        <v>851</v>
      </c>
      <c r="D191" s="175" t="s">
        <v>224</v>
      </c>
      <c r="E191" s="176" t="s">
        <v>852</v>
      </c>
      <c r="F191" s="255" t="s">
        <v>853</v>
      </c>
      <c r="G191" s="255"/>
      <c r="H191" s="255"/>
      <c r="I191" s="255"/>
      <c r="J191" s="177" t="s">
        <v>725</v>
      </c>
      <c r="K191" s="178">
        <v>2</v>
      </c>
      <c r="L191" s="256">
        <v>0</v>
      </c>
      <c r="M191" s="257"/>
      <c r="N191" s="258">
        <f t="shared" si="45"/>
        <v>0</v>
      </c>
      <c r="O191" s="254"/>
      <c r="P191" s="254"/>
      <c r="Q191" s="254"/>
      <c r="R191" s="36"/>
      <c r="T191" s="171" t="s">
        <v>20</v>
      </c>
      <c r="U191" s="43" t="s">
        <v>41</v>
      </c>
      <c r="V191" s="35"/>
      <c r="W191" s="172">
        <f t="shared" si="46"/>
        <v>0</v>
      </c>
      <c r="X191" s="172">
        <v>0</v>
      </c>
      <c r="Y191" s="172">
        <f t="shared" si="47"/>
        <v>0</v>
      </c>
      <c r="Z191" s="172">
        <v>0</v>
      </c>
      <c r="AA191" s="173">
        <f t="shared" si="48"/>
        <v>0</v>
      </c>
      <c r="AR191" s="18" t="s">
        <v>177</v>
      </c>
      <c r="AT191" s="18" t="s">
        <v>224</v>
      </c>
      <c r="AU191" s="18" t="s">
        <v>144</v>
      </c>
      <c r="AY191" s="18" t="s">
        <v>165</v>
      </c>
      <c r="BE191" s="109">
        <f t="shared" si="49"/>
        <v>0</v>
      </c>
      <c r="BF191" s="109">
        <f t="shared" si="50"/>
        <v>0</v>
      </c>
      <c r="BG191" s="109">
        <f t="shared" si="51"/>
        <v>0</v>
      </c>
      <c r="BH191" s="109">
        <f t="shared" si="52"/>
        <v>0</v>
      </c>
      <c r="BI191" s="109">
        <f t="shared" si="53"/>
        <v>0</v>
      </c>
      <c r="BJ191" s="18" t="s">
        <v>144</v>
      </c>
      <c r="BK191" s="174">
        <f t="shared" si="54"/>
        <v>0</v>
      </c>
      <c r="BL191" s="18" t="s">
        <v>171</v>
      </c>
      <c r="BM191" s="18" t="s">
        <v>525</v>
      </c>
    </row>
    <row r="192" spans="2:65" s="1" customFormat="1" ht="16.5" customHeight="1">
      <c r="B192" s="34"/>
      <c r="C192" s="175" t="s">
        <v>263</v>
      </c>
      <c r="D192" s="175" t="s">
        <v>224</v>
      </c>
      <c r="E192" s="176" t="s">
        <v>854</v>
      </c>
      <c r="F192" s="255" t="s">
        <v>855</v>
      </c>
      <c r="G192" s="255"/>
      <c r="H192" s="255"/>
      <c r="I192" s="255"/>
      <c r="J192" s="177" t="s">
        <v>725</v>
      </c>
      <c r="K192" s="178">
        <v>4</v>
      </c>
      <c r="L192" s="256">
        <v>0</v>
      </c>
      <c r="M192" s="257"/>
      <c r="N192" s="258">
        <f t="shared" si="45"/>
        <v>0</v>
      </c>
      <c r="O192" s="254"/>
      <c r="P192" s="254"/>
      <c r="Q192" s="254"/>
      <c r="R192" s="36"/>
      <c r="T192" s="171" t="s">
        <v>20</v>
      </c>
      <c r="U192" s="43" t="s">
        <v>41</v>
      </c>
      <c r="V192" s="35"/>
      <c r="W192" s="172">
        <f t="shared" si="46"/>
        <v>0</v>
      </c>
      <c r="X192" s="172">
        <v>0</v>
      </c>
      <c r="Y192" s="172">
        <f t="shared" si="47"/>
        <v>0</v>
      </c>
      <c r="Z192" s="172">
        <v>0</v>
      </c>
      <c r="AA192" s="173">
        <f t="shared" si="48"/>
        <v>0</v>
      </c>
      <c r="AR192" s="18" t="s">
        <v>177</v>
      </c>
      <c r="AT192" s="18" t="s">
        <v>224</v>
      </c>
      <c r="AU192" s="18" t="s">
        <v>144</v>
      </c>
      <c r="AY192" s="18" t="s">
        <v>165</v>
      </c>
      <c r="BE192" s="109">
        <f t="shared" si="49"/>
        <v>0</v>
      </c>
      <c r="BF192" s="109">
        <f t="shared" si="50"/>
        <v>0</v>
      </c>
      <c r="BG192" s="109">
        <f t="shared" si="51"/>
        <v>0</v>
      </c>
      <c r="BH192" s="109">
        <f t="shared" si="52"/>
        <v>0</v>
      </c>
      <c r="BI192" s="109">
        <f t="shared" si="53"/>
        <v>0</v>
      </c>
      <c r="BJ192" s="18" t="s">
        <v>144</v>
      </c>
      <c r="BK192" s="174">
        <f t="shared" si="54"/>
        <v>0</v>
      </c>
      <c r="BL192" s="18" t="s">
        <v>171</v>
      </c>
      <c r="BM192" s="18" t="s">
        <v>533</v>
      </c>
    </row>
    <row r="193" spans="2:65" s="1" customFormat="1" ht="16.5" customHeight="1">
      <c r="B193" s="34"/>
      <c r="C193" s="175" t="s">
        <v>856</v>
      </c>
      <c r="D193" s="175" t="s">
        <v>224</v>
      </c>
      <c r="E193" s="176" t="s">
        <v>857</v>
      </c>
      <c r="F193" s="255" t="s">
        <v>858</v>
      </c>
      <c r="G193" s="255"/>
      <c r="H193" s="255"/>
      <c r="I193" s="255"/>
      <c r="J193" s="177" t="s">
        <v>725</v>
      </c>
      <c r="K193" s="178">
        <v>6</v>
      </c>
      <c r="L193" s="256">
        <v>0</v>
      </c>
      <c r="M193" s="257"/>
      <c r="N193" s="258">
        <f t="shared" si="45"/>
        <v>0</v>
      </c>
      <c r="O193" s="254"/>
      <c r="P193" s="254"/>
      <c r="Q193" s="254"/>
      <c r="R193" s="36"/>
      <c r="T193" s="171" t="s">
        <v>20</v>
      </c>
      <c r="U193" s="43" t="s">
        <v>41</v>
      </c>
      <c r="V193" s="35"/>
      <c r="W193" s="172">
        <f t="shared" si="46"/>
        <v>0</v>
      </c>
      <c r="X193" s="172">
        <v>0</v>
      </c>
      <c r="Y193" s="172">
        <f t="shared" si="47"/>
        <v>0</v>
      </c>
      <c r="Z193" s="172">
        <v>0</v>
      </c>
      <c r="AA193" s="173">
        <f t="shared" si="48"/>
        <v>0</v>
      </c>
      <c r="AR193" s="18" t="s">
        <v>177</v>
      </c>
      <c r="AT193" s="18" t="s">
        <v>224</v>
      </c>
      <c r="AU193" s="18" t="s">
        <v>144</v>
      </c>
      <c r="AY193" s="18" t="s">
        <v>165</v>
      </c>
      <c r="BE193" s="109">
        <f t="shared" si="49"/>
        <v>0</v>
      </c>
      <c r="BF193" s="109">
        <f t="shared" si="50"/>
        <v>0</v>
      </c>
      <c r="BG193" s="109">
        <f t="shared" si="51"/>
        <v>0</v>
      </c>
      <c r="BH193" s="109">
        <f t="shared" si="52"/>
        <v>0</v>
      </c>
      <c r="BI193" s="109">
        <f t="shared" si="53"/>
        <v>0</v>
      </c>
      <c r="BJ193" s="18" t="s">
        <v>144</v>
      </c>
      <c r="BK193" s="174">
        <f t="shared" si="54"/>
        <v>0</v>
      </c>
      <c r="BL193" s="18" t="s">
        <v>171</v>
      </c>
      <c r="BM193" s="18" t="s">
        <v>544</v>
      </c>
    </row>
    <row r="194" spans="2:65" s="1" customFormat="1" ht="25.5" customHeight="1">
      <c r="B194" s="34"/>
      <c r="C194" s="175" t="s">
        <v>267</v>
      </c>
      <c r="D194" s="175" t="s">
        <v>224</v>
      </c>
      <c r="E194" s="176" t="s">
        <v>859</v>
      </c>
      <c r="F194" s="255" t="s">
        <v>860</v>
      </c>
      <c r="G194" s="255"/>
      <c r="H194" s="255"/>
      <c r="I194" s="255"/>
      <c r="J194" s="177" t="s">
        <v>725</v>
      </c>
      <c r="K194" s="178">
        <v>6</v>
      </c>
      <c r="L194" s="256">
        <v>0</v>
      </c>
      <c r="M194" s="257"/>
      <c r="N194" s="258">
        <f t="shared" si="45"/>
        <v>0</v>
      </c>
      <c r="O194" s="254"/>
      <c r="P194" s="254"/>
      <c r="Q194" s="254"/>
      <c r="R194" s="36"/>
      <c r="T194" s="171" t="s">
        <v>20</v>
      </c>
      <c r="U194" s="43" t="s">
        <v>41</v>
      </c>
      <c r="V194" s="35"/>
      <c r="W194" s="172">
        <f t="shared" si="46"/>
        <v>0</v>
      </c>
      <c r="X194" s="172">
        <v>0</v>
      </c>
      <c r="Y194" s="172">
        <f t="shared" si="47"/>
        <v>0</v>
      </c>
      <c r="Z194" s="172">
        <v>0</v>
      </c>
      <c r="AA194" s="173">
        <f t="shared" si="48"/>
        <v>0</v>
      </c>
      <c r="AR194" s="18" t="s">
        <v>177</v>
      </c>
      <c r="AT194" s="18" t="s">
        <v>224</v>
      </c>
      <c r="AU194" s="18" t="s">
        <v>144</v>
      </c>
      <c r="AY194" s="18" t="s">
        <v>165</v>
      </c>
      <c r="BE194" s="109">
        <f t="shared" si="49"/>
        <v>0</v>
      </c>
      <c r="BF194" s="109">
        <f t="shared" si="50"/>
        <v>0</v>
      </c>
      <c r="BG194" s="109">
        <f t="shared" si="51"/>
        <v>0</v>
      </c>
      <c r="BH194" s="109">
        <f t="shared" si="52"/>
        <v>0</v>
      </c>
      <c r="BI194" s="109">
        <f t="shared" si="53"/>
        <v>0</v>
      </c>
      <c r="BJ194" s="18" t="s">
        <v>144</v>
      </c>
      <c r="BK194" s="174">
        <f t="shared" si="54"/>
        <v>0</v>
      </c>
      <c r="BL194" s="18" t="s">
        <v>171</v>
      </c>
      <c r="BM194" s="18" t="s">
        <v>552</v>
      </c>
    </row>
    <row r="195" spans="2:65" s="1" customFormat="1" ht="16.5" customHeight="1">
      <c r="B195" s="34"/>
      <c r="C195" s="175" t="s">
        <v>861</v>
      </c>
      <c r="D195" s="175" t="s">
        <v>224</v>
      </c>
      <c r="E195" s="176" t="s">
        <v>862</v>
      </c>
      <c r="F195" s="255" t="s">
        <v>863</v>
      </c>
      <c r="G195" s="255"/>
      <c r="H195" s="255"/>
      <c r="I195" s="255"/>
      <c r="J195" s="177" t="s">
        <v>725</v>
      </c>
      <c r="K195" s="178">
        <v>8</v>
      </c>
      <c r="L195" s="256">
        <v>0</v>
      </c>
      <c r="M195" s="257"/>
      <c r="N195" s="258">
        <f t="shared" si="45"/>
        <v>0</v>
      </c>
      <c r="O195" s="254"/>
      <c r="P195" s="254"/>
      <c r="Q195" s="254"/>
      <c r="R195" s="36"/>
      <c r="T195" s="171" t="s">
        <v>20</v>
      </c>
      <c r="U195" s="43" t="s">
        <v>41</v>
      </c>
      <c r="V195" s="35"/>
      <c r="W195" s="172">
        <f t="shared" si="46"/>
        <v>0</v>
      </c>
      <c r="X195" s="172">
        <v>0</v>
      </c>
      <c r="Y195" s="172">
        <f t="shared" si="47"/>
        <v>0</v>
      </c>
      <c r="Z195" s="172">
        <v>0</v>
      </c>
      <c r="AA195" s="173">
        <f t="shared" si="48"/>
        <v>0</v>
      </c>
      <c r="AR195" s="18" t="s">
        <v>177</v>
      </c>
      <c r="AT195" s="18" t="s">
        <v>224</v>
      </c>
      <c r="AU195" s="18" t="s">
        <v>144</v>
      </c>
      <c r="AY195" s="18" t="s">
        <v>165</v>
      </c>
      <c r="BE195" s="109">
        <f t="shared" si="49"/>
        <v>0</v>
      </c>
      <c r="BF195" s="109">
        <f t="shared" si="50"/>
        <v>0</v>
      </c>
      <c r="BG195" s="109">
        <f t="shared" si="51"/>
        <v>0</v>
      </c>
      <c r="BH195" s="109">
        <f t="shared" si="52"/>
        <v>0</v>
      </c>
      <c r="BI195" s="109">
        <f t="shared" si="53"/>
        <v>0</v>
      </c>
      <c r="BJ195" s="18" t="s">
        <v>144</v>
      </c>
      <c r="BK195" s="174">
        <f t="shared" si="54"/>
        <v>0</v>
      </c>
      <c r="BL195" s="18" t="s">
        <v>171</v>
      </c>
      <c r="BM195" s="18" t="s">
        <v>560</v>
      </c>
    </row>
    <row r="196" spans="2:65" s="1" customFormat="1" ht="16.5" customHeight="1">
      <c r="B196" s="34"/>
      <c r="C196" s="175" t="s">
        <v>270</v>
      </c>
      <c r="D196" s="175" t="s">
        <v>224</v>
      </c>
      <c r="E196" s="176" t="s">
        <v>864</v>
      </c>
      <c r="F196" s="255" t="s">
        <v>865</v>
      </c>
      <c r="G196" s="255"/>
      <c r="H196" s="255"/>
      <c r="I196" s="255"/>
      <c r="J196" s="177" t="s">
        <v>222</v>
      </c>
      <c r="K196" s="178">
        <v>68</v>
      </c>
      <c r="L196" s="256">
        <v>0</v>
      </c>
      <c r="M196" s="257"/>
      <c r="N196" s="258">
        <f t="shared" si="45"/>
        <v>0</v>
      </c>
      <c r="O196" s="254"/>
      <c r="P196" s="254"/>
      <c r="Q196" s="254"/>
      <c r="R196" s="36"/>
      <c r="T196" s="171" t="s">
        <v>20</v>
      </c>
      <c r="U196" s="43" t="s">
        <v>41</v>
      </c>
      <c r="V196" s="35"/>
      <c r="W196" s="172">
        <f t="shared" si="46"/>
        <v>0</v>
      </c>
      <c r="X196" s="172">
        <v>0</v>
      </c>
      <c r="Y196" s="172">
        <f t="shared" si="47"/>
        <v>0</v>
      </c>
      <c r="Z196" s="172">
        <v>0</v>
      </c>
      <c r="AA196" s="173">
        <f t="shared" si="48"/>
        <v>0</v>
      </c>
      <c r="AR196" s="18" t="s">
        <v>177</v>
      </c>
      <c r="AT196" s="18" t="s">
        <v>224</v>
      </c>
      <c r="AU196" s="18" t="s">
        <v>144</v>
      </c>
      <c r="AY196" s="18" t="s">
        <v>165</v>
      </c>
      <c r="BE196" s="109">
        <f t="shared" si="49"/>
        <v>0</v>
      </c>
      <c r="BF196" s="109">
        <f t="shared" si="50"/>
        <v>0</v>
      </c>
      <c r="BG196" s="109">
        <f t="shared" si="51"/>
        <v>0</v>
      </c>
      <c r="BH196" s="109">
        <f t="shared" si="52"/>
        <v>0</v>
      </c>
      <c r="BI196" s="109">
        <f t="shared" si="53"/>
        <v>0</v>
      </c>
      <c r="BJ196" s="18" t="s">
        <v>144</v>
      </c>
      <c r="BK196" s="174">
        <f t="shared" si="54"/>
        <v>0</v>
      </c>
      <c r="BL196" s="18" t="s">
        <v>171</v>
      </c>
      <c r="BM196" s="18" t="s">
        <v>568</v>
      </c>
    </row>
    <row r="197" spans="2:65" s="1" customFormat="1" ht="16.5" customHeight="1">
      <c r="B197" s="34"/>
      <c r="C197" s="175" t="s">
        <v>866</v>
      </c>
      <c r="D197" s="175" t="s">
        <v>224</v>
      </c>
      <c r="E197" s="176" t="s">
        <v>867</v>
      </c>
      <c r="F197" s="255" t="s">
        <v>868</v>
      </c>
      <c r="G197" s="255"/>
      <c r="H197" s="255"/>
      <c r="I197" s="255"/>
      <c r="J197" s="177" t="s">
        <v>222</v>
      </c>
      <c r="K197" s="178">
        <v>16</v>
      </c>
      <c r="L197" s="256">
        <v>0</v>
      </c>
      <c r="M197" s="257"/>
      <c r="N197" s="258">
        <f t="shared" si="45"/>
        <v>0</v>
      </c>
      <c r="O197" s="254"/>
      <c r="P197" s="254"/>
      <c r="Q197" s="254"/>
      <c r="R197" s="36"/>
      <c r="T197" s="171" t="s">
        <v>20</v>
      </c>
      <c r="U197" s="43" t="s">
        <v>41</v>
      </c>
      <c r="V197" s="35"/>
      <c r="W197" s="172">
        <f t="shared" si="46"/>
        <v>0</v>
      </c>
      <c r="X197" s="172">
        <v>0</v>
      </c>
      <c r="Y197" s="172">
        <f t="shared" si="47"/>
        <v>0</v>
      </c>
      <c r="Z197" s="172">
        <v>0</v>
      </c>
      <c r="AA197" s="173">
        <f t="shared" si="48"/>
        <v>0</v>
      </c>
      <c r="AR197" s="18" t="s">
        <v>177</v>
      </c>
      <c r="AT197" s="18" t="s">
        <v>224</v>
      </c>
      <c r="AU197" s="18" t="s">
        <v>144</v>
      </c>
      <c r="AY197" s="18" t="s">
        <v>165</v>
      </c>
      <c r="BE197" s="109">
        <f t="shared" si="49"/>
        <v>0</v>
      </c>
      <c r="BF197" s="109">
        <f t="shared" si="50"/>
        <v>0</v>
      </c>
      <c r="BG197" s="109">
        <f t="shared" si="51"/>
        <v>0</v>
      </c>
      <c r="BH197" s="109">
        <f t="shared" si="52"/>
        <v>0</v>
      </c>
      <c r="BI197" s="109">
        <f t="shared" si="53"/>
        <v>0</v>
      </c>
      <c r="BJ197" s="18" t="s">
        <v>144</v>
      </c>
      <c r="BK197" s="174">
        <f t="shared" si="54"/>
        <v>0</v>
      </c>
      <c r="BL197" s="18" t="s">
        <v>171</v>
      </c>
      <c r="BM197" s="18" t="s">
        <v>576</v>
      </c>
    </row>
    <row r="198" spans="2:65" s="1" customFormat="1" ht="16.5" customHeight="1">
      <c r="B198" s="34"/>
      <c r="C198" s="175" t="s">
        <v>274</v>
      </c>
      <c r="D198" s="175" t="s">
        <v>224</v>
      </c>
      <c r="E198" s="176" t="s">
        <v>869</v>
      </c>
      <c r="F198" s="255" t="s">
        <v>870</v>
      </c>
      <c r="G198" s="255"/>
      <c r="H198" s="255"/>
      <c r="I198" s="255"/>
      <c r="J198" s="177" t="s">
        <v>222</v>
      </c>
      <c r="K198" s="178">
        <v>46</v>
      </c>
      <c r="L198" s="256">
        <v>0</v>
      </c>
      <c r="M198" s="257"/>
      <c r="N198" s="258">
        <f t="shared" si="45"/>
        <v>0</v>
      </c>
      <c r="O198" s="254"/>
      <c r="P198" s="254"/>
      <c r="Q198" s="254"/>
      <c r="R198" s="36"/>
      <c r="T198" s="171" t="s">
        <v>20</v>
      </c>
      <c r="U198" s="43" t="s">
        <v>41</v>
      </c>
      <c r="V198" s="35"/>
      <c r="W198" s="172">
        <f t="shared" si="46"/>
        <v>0</v>
      </c>
      <c r="X198" s="172">
        <v>0</v>
      </c>
      <c r="Y198" s="172">
        <f t="shared" si="47"/>
        <v>0</v>
      </c>
      <c r="Z198" s="172">
        <v>0</v>
      </c>
      <c r="AA198" s="173">
        <f t="shared" si="48"/>
        <v>0</v>
      </c>
      <c r="AR198" s="18" t="s">
        <v>177</v>
      </c>
      <c r="AT198" s="18" t="s">
        <v>224</v>
      </c>
      <c r="AU198" s="18" t="s">
        <v>144</v>
      </c>
      <c r="AY198" s="18" t="s">
        <v>165</v>
      </c>
      <c r="BE198" s="109">
        <f t="shared" si="49"/>
        <v>0</v>
      </c>
      <c r="BF198" s="109">
        <f t="shared" si="50"/>
        <v>0</v>
      </c>
      <c r="BG198" s="109">
        <f t="shared" si="51"/>
        <v>0</v>
      </c>
      <c r="BH198" s="109">
        <f t="shared" si="52"/>
        <v>0</v>
      </c>
      <c r="BI198" s="109">
        <f t="shared" si="53"/>
        <v>0</v>
      </c>
      <c r="BJ198" s="18" t="s">
        <v>144</v>
      </c>
      <c r="BK198" s="174">
        <f t="shared" si="54"/>
        <v>0</v>
      </c>
      <c r="BL198" s="18" t="s">
        <v>171</v>
      </c>
      <c r="BM198" s="18" t="s">
        <v>584</v>
      </c>
    </row>
    <row r="199" spans="2:65" s="1" customFormat="1" ht="25.5" customHeight="1">
      <c r="B199" s="34"/>
      <c r="C199" s="175" t="s">
        <v>871</v>
      </c>
      <c r="D199" s="175" t="s">
        <v>224</v>
      </c>
      <c r="E199" s="176" t="s">
        <v>872</v>
      </c>
      <c r="F199" s="255" t="s">
        <v>873</v>
      </c>
      <c r="G199" s="255"/>
      <c r="H199" s="255"/>
      <c r="I199" s="255"/>
      <c r="J199" s="177" t="s">
        <v>725</v>
      </c>
      <c r="K199" s="178">
        <v>22</v>
      </c>
      <c r="L199" s="256">
        <v>0</v>
      </c>
      <c r="M199" s="257"/>
      <c r="N199" s="258">
        <f t="shared" si="45"/>
        <v>0</v>
      </c>
      <c r="O199" s="254"/>
      <c r="P199" s="254"/>
      <c r="Q199" s="254"/>
      <c r="R199" s="36"/>
      <c r="T199" s="171" t="s">
        <v>20</v>
      </c>
      <c r="U199" s="43" t="s">
        <v>41</v>
      </c>
      <c r="V199" s="35"/>
      <c r="W199" s="172">
        <f t="shared" si="46"/>
        <v>0</v>
      </c>
      <c r="X199" s="172">
        <v>0</v>
      </c>
      <c r="Y199" s="172">
        <f t="shared" si="47"/>
        <v>0</v>
      </c>
      <c r="Z199" s="172">
        <v>0</v>
      </c>
      <c r="AA199" s="173">
        <f t="shared" si="48"/>
        <v>0</v>
      </c>
      <c r="AR199" s="18" t="s">
        <v>177</v>
      </c>
      <c r="AT199" s="18" t="s">
        <v>224</v>
      </c>
      <c r="AU199" s="18" t="s">
        <v>144</v>
      </c>
      <c r="AY199" s="18" t="s">
        <v>165</v>
      </c>
      <c r="BE199" s="109">
        <f t="shared" si="49"/>
        <v>0</v>
      </c>
      <c r="BF199" s="109">
        <f t="shared" si="50"/>
        <v>0</v>
      </c>
      <c r="BG199" s="109">
        <f t="shared" si="51"/>
        <v>0</v>
      </c>
      <c r="BH199" s="109">
        <f t="shared" si="52"/>
        <v>0</v>
      </c>
      <c r="BI199" s="109">
        <f t="shared" si="53"/>
        <v>0</v>
      </c>
      <c r="BJ199" s="18" t="s">
        <v>144</v>
      </c>
      <c r="BK199" s="174">
        <f t="shared" si="54"/>
        <v>0</v>
      </c>
      <c r="BL199" s="18" t="s">
        <v>171</v>
      </c>
      <c r="BM199" s="18" t="s">
        <v>592</v>
      </c>
    </row>
    <row r="200" spans="2:65" s="1" customFormat="1" ht="16.5" customHeight="1">
      <c r="B200" s="34"/>
      <c r="C200" s="175" t="s">
        <v>277</v>
      </c>
      <c r="D200" s="175" t="s">
        <v>224</v>
      </c>
      <c r="E200" s="176" t="s">
        <v>874</v>
      </c>
      <c r="F200" s="255" t="s">
        <v>875</v>
      </c>
      <c r="G200" s="255"/>
      <c r="H200" s="255"/>
      <c r="I200" s="255"/>
      <c r="J200" s="177" t="s">
        <v>725</v>
      </c>
      <c r="K200" s="178">
        <v>22</v>
      </c>
      <c r="L200" s="256">
        <v>0</v>
      </c>
      <c r="M200" s="257"/>
      <c r="N200" s="258">
        <f t="shared" si="45"/>
        <v>0</v>
      </c>
      <c r="O200" s="254"/>
      <c r="P200" s="254"/>
      <c r="Q200" s="254"/>
      <c r="R200" s="36"/>
      <c r="T200" s="171" t="s">
        <v>20</v>
      </c>
      <c r="U200" s="43" t="s">
        <v>41</v>
      </c>
      <c r="V200" s="35"/>
      <c r="W200" s="172">
        <f t="shared" si="46"/>
        <v>0</v>
      </c>
      <c r="X200" s="172">
        <v>0</v>
      </c>
      <c r="Y200" s="172">
        <f t="shared" si="47"/>
        <v>0</v>
      </c>
      <c r="Z200" s="172">
        <v>0</v>
      </c>
      <c r="AA200" s="173">
        <f t="shared" si="48"/>
        <v>0</v>
      </c>
      <c r="AR200" s="18" t="s">
        <v>177</v>
      </c>
      <c r="AT200" s="18" t="s">
        <v>224</v>
      </c>
      <c r="AU200" s="18" t="s">
        <v>144</v>
      </c>
      <c r="AY200" s="18" t="s">
        <v>165</v>
      </c>
      <c r="BE200" s="109">
        <f t="shared" si="49"/>
        <v>0</v>
      </c>
      <c r="BF200" s="109">
        <f t="shared" si="50"/>
        <v>0</v>
      </c>
      <c r="BG200" s="109">
        <f t="shared" si="51"/>
        <v>0</v>
      </c>
      <c r="BH200" s="109">
        <f t="shared" si="52"/>
        <v>0</v>
      </c>
      <c r="BI200" s="109">
        <f t="shared" si="53"/>
        <v>0</v>
      </c>
      <c r="BJ200" s="18" t="s">
        <v>144</v>
      </c>
      <c r="BK200" s="174">
        <f t="shared" si="54"/>
        <v>0</v>
      </c>
      <c r="BL200" s="18" t="s">
        <v>171</v>
      </c>
      <c r="BM200" s="18" t="s">
        <v>600</v>
      </c>
    </row>
    <row r="201" spans="2:65" s="1" customFormat="1" ht="16.5" customHeight="1">
      <c r="B201" s="34"/>
      <c r="C201" s="175" t="s">
        <v>876</v>
      </c>
      <c r="D201" s="175" t="s">
        <v>224</v>
      </c>
      <c r="E201" s="176" t="s">
        <v>877</v>
      </c>
      <c r="F201" s="255" t="s">
        <v>878</v>
      </c>
      <c r="G201" s="255"/>
      <c r="H201" s="255"/>
      <c r="I201" s="255"/>
      <c r="J201" s="177" t="s">
        <v>725</v>
      </c>
      <c r="K201" s="178">
        <v>22</v>
      </c>
      <c r="L201" s="256">
        <v>0</v>
      </c>
      <c r="M201" s="257"/>
      <c r="N201" s="258">
        <f t="shared" si="45"/>
        <v>0</v>
      </c>
      <c r="O201" s="254"/>
      <c r="P201" s="254"/>
      <c r="Q201" s="254"/>
      <c r="R201" s="36"/>
      <c r="T201" s="171" t="s">
        <v>20</v>
      </c>
      <c r="U201" s="43" t="s">
        <v>41</v>
      </c>
      <c r="V201" s="35"/>
      <c r="W201" s="172">
        <f t="shared" si="46"/>
        <v>0</v>
      </c>
      <c r="X201" s="172">
        <v>0</v>
      </c>
      <c r="Y201" s="172">
        <f t="shared" si="47"/>
        <v>0</v>
      </c>
      <c r="Z201" s="172">
        <v>0</v>
      </c>
      <c r="AA201" s="173">
        <f t="shared" si="48"/>
        <v>0</v>
      </c>
      <c r="AR201" s="18" t="s">
        <v>177</v>
      </c>
      <c r="AT201" s="18" t="s">
        <v>224</v>
      </c>
      <c r="AU201" s="18" t="s">
        <v>144</v>
      </c>
      <c r="AY201" s="18" t="s">
        <v>165</v>
      </c>
      <c r="BE201" s="109">
        <f t="shared" si="49"/>
        <v>0</v>
      </c>
      <c r="BF201" s="109">
        <f t="shared" si="50"/>
        <v>0</v>
      </c>
      <c r="BG201" s="109">
        <f t="shared" si="51"/>
        <v>0</v>
      </c>
      <c r="BH201" s="109">
        <f t="shared" si="52"/>
        <v>0</v>
      </c>
      <c r="BI201" s="109">
        <f t="shared" si="53"/>
        <v>0</v>
      </c>
      <c r="BJ201" s="18" t="s">
        <v>144</v>
      </c>
      <c r="BK201" s="174">
        <f t="shared" si="54"/>
        <v>0</v>
      </c>
      <c r="BL201" s="18" t="s">
        <v>171</v>
      </c>
      <c r="BM201" s="18" t="s">
        <v>608</v>
      </c>
    </row>
    <row r="202" spans="2:65" s="1" customFormat="1" ht="25.5" customHeight="1">
      <c r="B202" s="34"/>
      <c r="C202" s="175" t="s">
        <v>281</v>
      </c>
      <c r="D202" s="175" t="s">
        <v>224</v>
      </c>
      <c r="E202" s="176" t="s">
        <v>879</v>
      </c>
      <c r="F202" s="255" t="s">
        <v>880</v>
      </c>
      <c r="G202" s="255"/>
      <c r="H202" s="255"/>
      <c r="I202" s="255"/>
      <c r="J202" s="177" t="s">
        <v>222</v>
      </c>
      <c r="K202" s="178">
        <v>46</v>
      </c>
      <c r="L202" s="256">
        <v>0</v>
      </c>
      <c r="M202" s="257"/>
      <c r="N202" s="258">
        <f t="shared" si="45"/>
        <v>0</v>
      </c>
      <c r="O202" s="254"/>
      <c r="P202" s="254"/>
      <c r="Q202" s="254"/>
      <c r="R202" s="36"/>
      <c r="T202" s="171" t="s">
        <v>20</v>
      </c>
      <c r="U202" s="43" t="s">
        <v>41</v>
      </c>
      <c r="V202" s="35"/>
      <c r="W202" s="172">
        <f t="shared" si="46"/>
        <v>0</v>
      </c>
      <c r="X202" s="172">
        <v>0</v>
      </c>
      <c r="Y202" s="172">
        <f t="shared" si="47"/>
        <v>0</v>
      </c>
      <c r="Z202" s="172">
        <v>0</v>
      </c>
      <c r="AA202" s="173">
        <f t="shared" si="48"/>
        <v>0</v>
      </c>
      <c r="AR202" s="18" t="s">
        <v>177</v>
      </c>
      <c r="AT202" s="18" t="s">
        <v>224</v>
      </c>
      <c r="AU202" s="18" t="s">
        <v>144</v>
      </c>
      <c r="AY202" s="18" t="s">
        <v>165</v>
      </c>
      <c r="BE202" s="109">
        <f t="shared" si="49"/>
        <v>0</v>
      </c>
      <c r="BF202" s="109">
        <f t="shared" si="50"/>
        <v>0</v>
      </c>
      <c r="BG202" s="109">
        <f t="shared" si="51"/>
        <v>0</v>
      </c>
      <c r="BH202" s="109">
        <f t="shared" si="52"/>
        <v>0</v>
      </c>
      <c r="BI202" s="109">
        <f t="shared" si="53"/>
        <v>0</v>
      </c>
      <c r="BJ202" s="18" t="s">
        <v>144</v>
      </c>
      <c r="BK202" s="174">
        <f t="shared" si="54"/>
        <v>0</v>
      </c>
      <c r="BL202" s="18" t="s">
        <v>171</v>
      </c>
      <c r="BM202" s="18" t="s">
        <v>616</v>
      </c>
    </row>
    <row r="203" spans="2:65" s="1" customFormat="1" ht="25.5" customHeight="1">
      <c r="B203" s="34"/>
      <c r="C203" s="175" t="s">
        <v>881</v>
      </c>
      <c r="D203" s="175" t="s">
        <v>224</v>
      </c>
      <c r="E203" s="176" t="s">
        <v>882</v>
      </c>
      <c r="F203" s="255" t="s">
        <v>883</v>
      </c>
      <c r="G203" s="255"/>
      <c r="H203" s="255"/>
      <c r="I203" s="255"/>
      <c r="J203" s="177" t="s">
        <v>222</v>
      </c>
      <c r="K203" s="178">
        <v>68</v>
      </c>
      <c r="L203" s="256">
        <v>0</v>
      </c>
      <c r="M203" s="257"/>
      <c r="N203" s="258">
        <f t="shared" si="45"/>
        <v>0</v>
      </c>
      <c r="O203" s="254"/>
      <c r="P203" s="254"/>
      <c r="Q203" s="254"/>
      <c r="R203" s="36"/>
      <c r="T203" s="171" t="s">
        <v>20</v>
      </c>
      <c r="U203" s="43" t="s">
        <v>41</v>
      </c>
      <c r="V203" s="35"/>
      <c r="W203" s="172">
        <f t="shared" si="46"/>
        <v>0</v>
      </c>
      <c r="X203" s="172">
        <v>0</v>
      </c>
      <c r="Y203" s="172">
        <f t="shared" si="47"/>
        <v>0</v>
      </c>
      <c r="Z203" s="172">
        <v>0</v>
      </c>
      <c r="AA203" s="173">
        <f t="shared" si="48"/>
        <v>0</v>
      </c>
      <c r="AR203" s="18" t="s">
        <v>177</v>
      </c>
      <c r="AT203" s="18" t="s">
        <v>224</v>
      </c>
      <c r="AU203" s="18" t="s">
        <v>144</v>
      </c>
      <c r="AY203" s="18" t="s">
        <v>165</v>
      </c>
      <c r="BE203" s="109">
        <f t="shared" si="49"/>
        <v>0</v>
      </c>
      <c r="BF203" s="109">
        <f t="shared" si="50"/>
        <v>0</v>
      </c>
      <c r="BG203" s="109">
        <f t="shared" si="51"/>
        <v>0</v>
      </c>
      <c r="BH203" s="109">
        <f t="shared" si="52"/>
        <v>0</v>
      </c>
      <c r="BI203" s="109">
        <f t="shared" si="53"/>
        <v>0</v>
      </c>
      <c r="BJ203" s="18" t="s">
        <v>144</v>
      </c>
      <c r="BK203" s="174">
        <f t="shared" si="54"/>
        <v>0</v>
      </c>
      <c r="BL203" s="18" t="s">
        <v>171</v>
      </c>
      <c r="BM203" s="18" t="s">
        <v>624</v>
      </c>
    </row>
    <row r="204" spans="2:65" s="1" customFormat="1" ht="25.5" customHeight="1">
      <c r="B204" s="34"/>
      <c r="C204" s="175" t="s">
        <v>284</v>
      </c>
      <c r="D204" s="175" t="s">
        <v>224</v>
      </c>
      <c r="E204" s="176" t="s">
        <v>884</v>
      </c>
      <c r="F204" s="255" t="s">
        <v>885</v>
      </c>
      <c r="G204" s="255"/>
      <c r="H204" s="255"/>
      <c r="I204" s="255"/>
      <c r="J204" s="177" t="s">
        <v>222</v>
      </c>
      <c r="K204" s="178">
        <v>8</v>
      </c>
      <c r="L204" s="256">
        <v>0</v>
      </c>
      <c r="M204" s="257"/>
      <c r="N204" s="258">
        <f t="shared" si="45"/>
        <v>0</v>
      </c>
      <c r="O204" s="254"/>
      <c r="P204" s="254"/>
      <c r="Q204" s="254"/>
      <c r="R204" s="36"/>
      <c r="T204" s="171" t="s">
        <v>20</v>
      </c>
      <c r="U204" s="43" t="s">
        <v>41</v>
      </c>
      <c r="V204" s="35"/>
      <c r="W204" s="172">
        <f t="shared" si="46"/>
        <v>0</v>
      </c>
      <c r="X204" s="172">
        <v>0</v>
      </c>
      <c r="Y204" s="172">
        <f t="shared" si="47"/>
        <v>0</v>
      </c>
      <c r="Z204" s="172">
        <v>0</v>
      </c>
      <c r="AA204" s="173">
        <f t="shared" si="48"/>
        <v>0</v>
      </c>
      <c r="AR204" s="18" t="s">
        <v>177</v>
      </c>
      <c r="AT204" s="18" t="s">
        <v>224</v>
      </c>
      <c r="AU204" s="18" t="s">
        <v>144</v>
      </c>
      <c r="AY204" s="18" t="s">
        <v>165</v>
      </c>
      <c r="BE204" s="109">
        <f t="shared" si="49"/>
        <v>0</v>
      </c>
      <c r="BF204" s="109">
        <f t="shared" si="50"/>
        <v>0</v>
      </c>
      <c r="BG204" s="109">
        <f t="shared" si="51"/>
        <v>0</v>
      </c>
      <c r="BH204" s="109">
        <f t="shared" si="52"/>
        <v>0</v>
      </c>
      <c r="BI204" s="109">
        <f t="shared" si="53"/>
        <v>0</v>
      </c>
      <c r="BJ204" s="18" t="s">
        <v>144</v>
      </c>
      <c r="BK204" s="174">
        <f t="shared" si="54"/>
        <v>0</v>
      </c>
      <c r="BL204" s="18" t="s">
        <v>171</v>
      </c>
      <c r="BM204" s="18" t="s">
        <v>632</v>
      </c>
    </row>
    <row r="205" spans="2:65" s="1" customFormat="1" ht="16.5" customHeight="1">
      <c r="B205" s="34"/>
      <c r="C205" s="175" t="s">
        <v>364</v>
      </c>
      <c r="D205" s="175" t="s">
        <v>224</v>
      </c>
      <c r="E205" s="176" t="s">
        <v>886</v>
      </c>
      <c r="F205" s="255" t="s">
        <v>887</v>
      </c>
      <c r="G205" s="255"/>
      <c r="H205" s="255"/>
      <c r="I205" s="255"/>
      <c r="J205" s="177" t="s">
        <v>222</v>
      </c>
      <c r="K205" s="178">
        <v>6</v>
      </c>
      <c r="L205" s="256">
        <v>0</v>
      </c>
      <c r="M205" s="257"/>
      <c r="N205" s="258">
        <f t="shared" si="45"/>
        <v>0</v>
      </c>
      <c r="O205" s="254"/>
      <c r="P205" s="254"/>
      <c r="Q205" s="254"/>
      <c r="R205" s="36"/>
      <c r="T205" s="171" t="s">
        <v>20</v>
      </c>
      <c r="U205" s="43" t="s">
        <v>41</v>
      </c>
      <c r="V205" s="35"/>
      <c r="W205" s="172">
        <f t="shared" si="46"/>
        <v>0</v>
      </c>
      <c r="X205" s="172">
        <v>0</v>
      </c>
      <c r="Y205" s="172">
        <f t="shared" si="47"/>
        <v>0</v>
      </c>
      <c r="Z205" s="172">
        <v>0</v>
      </c>
      <c r="AA205" s="173">
        <f t="shared" si="48"/>
        <v>0</v>
      </c>
      <c r="AR205" s="18" t="s">
        <v>177</v>
      </c>
      <c r="AT205" s="18" t="s">
        <v>224</v>
      </c>
      <c r="AU205" s="18" t="s">
        <v>144</v>
      </c>
      <c r="AY205" s="18" t="s">
        <v>165</v>
      </c>
      <c r="BE205" s="109">
        <f t="shared" si="49"/>
        <v>0</v>
      </c>
      <c r="BF205" s="109">
        <f t="shared" si="50"/>
        <v>0</v>
      </c>
      <c r="BG205" s="109">
        <f t="shared" si="51"/>
        <v>0</v>
      </c>
      <c r="BH205" s="109">
        <f t="shared" si="52"/>
        <v>0</v>
      </c>
      <c r="BI205" s="109">
        <f t="shared" si="53"/>
        <v>0</v>
      </c>
      <c r="BJ205" s="18" t="s">
        <v>144</v>
      </c>
      <c r="BK205" s="174">
        <f t="shared" si="54"/>
        <v>0</v>
      </c>
      <c r="BL205" s="18" t="s">
        <v>171</v>
      </c>
      <c r="BM205" s="18" t="s">
        <v>640</v>
      </c>
    </row>
    <row r="206" spans="2:65" s="1" customFormat="1" ht="16.5" customHeight="1">
      <c r="B206" s="34"/>
      <c r="C206" s="175" t="s">
        <v>288</v>
      </c>
      <c r="D206" s="175" t="s">
        <v>224</v>
      </c>
      <c r="E206" s="176" t="s">
        <v>888</v>
      </c>
      <c r="F206" s="255" t="s">
        <v>889</v>
      </c>
      <c r="G206" s="255"/>
      <c r="H206" s="255"/>
      <c r="I206" s="255"/>
      <c r="J206" s="177" t="s">
        <v>762</v>
      </c>
      <c r="K206" s="178">
        <v>1</v>
      </c>
      <c r="L206" s="256">
        <v>0</v>
      </c>
      <c r="M206" s="257"/>
      <c r="N206" s="258">
        <f t="shared" si="45"/>
        <v>0</v>
      </c>
      <c r="O206" s="254"/>
      <c r="P206" s="254"/>
      <c r="Q206" s="254"/>
      <c r="R206" s="36"/>
      <c r="T206" s="171" t="s">
        <v>20</v>
      </c>
      <c r="U206" s="43" t="s">
        <v>41</v>
      </c>
      <c r="V206" s="35"/>
      <c r="W206" s="172">
        <f t="shared" si="46"/>
        <v>0</v>
      </c>
      <c r="X206" s="172">
        <v>0</v>
      </c>
      <c r="Y206" s="172">
        <f t="shared" si="47"/>
        <v>0</v>
      </c>
      <c r="Z206" s="172">
        <v>0</v>
      </c>
      <c r="AA206" s="173">
        <f t="shared" si="48"/>
        <v>0</v>
      </c>
      <c r="AR206" s="18" t="s">
        <v>177</v>
      </c>
      <c r="AT206" s="18" t="s">
        <v>224</v>
      </c>
      <c r="AU206" s="18" t="s">
        <v>144</v>
      </c>
      <c r="AY206" s="18" t="s">
        <v>165</v>
      </c>
      <c r="BE206" s="109">
        <f t="shared" si="49"/>
        <v>0</v>
      </c>
      <c r="BF206" s="109">
        <f t="shared" si="50"/>
        <v>0</v>
      </c>
      <c r="BG206" s="109">
        <f t="shared" si="51"/>
        <v>0</v>
      </c>
      <c r="BH206" s="109">
        <f t="shared" si="52"/>
        <v>0</v>
      </c>
      <c r="BI206" s="109">
        <f t="shared" si="53"/>
        <v>0</v>
      </c>
      <c r="BJ206" s="18" t="s">
        <v>144</v>
      </c>
      <c r="BK206" s="174">
        <f t="shared" si="54"/>
        <v>0</v>
      </c>
      <c r="BL206" s="18" t="s">
        <v>171</v>
      </c>
      <c r="BM206" s="18" t="s">
        <v>367</v>
      </c>
    </row>
    <row r="207" spans="2:63" s="9" customFormat="1" ht="36.75" customHeight="1">
      <c r="B207" s="155"/>
      <c r="C207" s="156"/>
      <c r="D207" s="157" t="s">
        <v>721</v>
      </c>
      <c r="E207" s="157"/>
      <c r="F207" s="157"/>
      <c r="G207" s="157"/>
      <c r="H207" s="157"/>
      <c r="I207" s="157"/>
      <c r="J207" s="157"/>
      <c r="K207" s="157"/>
      <c r="L207" s="157"/>
      <c r="M207" s="157"/>
      <c r="N207" s="269">
        <f>BK207</f>
        <v>0</v>
      </c>
      <c r="O207" s="270"/>
      <c r="P207" s="270"/>
      <c r="Q207" s="270"/>
      <c r="R207" s="158"/>
      <c r="T207" s="159"/>
      <c r="U207" s="156"/>
      <c r="V207" s="156"/>
      <c r="W207" s="160">
        <f>W208</f>
        <v>0</v>
      </c>
      <c r="X207" s="156"/>
      <c r="Y207" s="160">
        <f>Y208</f>
        <v>0</v>
      </c>
      <c r="Z207" s="156"/>
      <c r="AA207" s="161">
        <f>AA208</f>
        <v>0</v>
      </c>
      <c r="AR207" s="162" t="s">
        <v>82</v>
      </c>
      <c r="AT207" s="163" t="s">
        <v>73</v>
      </c>
      <c r="AU207" s="163" t="s">
        <v>74</v>
      </c>
      <c r="AY207" s="162" t="s">
        <v>165</v>
      </c>
      <c r="BK207" s="164">
        <f>BK208</f>
        <v>0</v>
      </c>
    </row>
    <row r="208" spans="2:63" s="9" customFormat="1" ht="19.5" customHeight="1">
      <c r="B208" s="155"/>
      <c r="C208" s="156"/>
      <c r="D208" s="165" t="s">
        <v>722</v>
      </c>
      <c r="E208" s="165"/>
      <c r="F208" s="165"/>
      <c r="G208" s="165"/>
      <c r="H208" s="165"/>
      <c r="I208" s="165"/>
      <c r="J208" s="165"/>
      <c r="K208" s="165"/>
      <c r="L208" s="165"/>
      <c r="M208" s="165"/>
      <c r="N208" s="263">
        <f>BK208</f>
        <v>0</v>
      </c>
      <c r="O208" s="264"/>
      <c r="P208" s="264"/>
      <c r="Q208" s="264"/>
      <c r="R208" s="158"/>
      <c r="T208" s="159"/>
      <c r="U208" s="156"/>
      <c r="V208" s="156"/>
      <c r="W208" s="160">
        <f>W209</f>
        <v>0</v>
      </c>
      <c r="X208" s="156"/>
      <c r="Y208" s="160">
        <f>Y209</f>
        <v>0</v>
      </c>
      <c r="Z208" s="156"/>
      <c r="AA208" s="161">
        <f>AA209</f>
        <v>0</v>
      </c>
      <c r="AR208" s="162" t="s">
        <v>82</v>
      </c>
      <c r="AT208" s="163" t="s">
        <v>73</v>
      </c>
      <c r="AU208" s="163" t="s">
        <v>82</v>
      </c>
      <c r="AY208" s="162" t="s">
        <v>165</v>
      </c>
      <c r="BK208" s="164">
        <f>BK209</f>
        <v>0</v>
      </c>
    </row>
    <row r="209" spans="2:65" s="1" customFormat="1" ht="16.5" customHeight="1">
      <c r="B209" s="34"/>
      <c r="C209" s="166" t="s">
        <v>371</v>
      </c>
      <c r="D209" s="166" t="s">
        <v>167</v>
      </c>
      <c r="E209" s="167" t="s">
        <v>890</v>
      </c>
      <c r="F209" s="251" t="s">
        <v>891</v>
      </c>
      <c r="G209" s="251"/>
      <c r="H209" s="251"/>
      <c r="I209" s="251"/>
      <c r="J209" s="168" t="s">
        <v>725</v>
      </c>
      <c r="K209" s="169">
        <v>26</v>
      </c>
      <c r="L209" s="252">
        <v>0</v>
      </c>
      <c r="M209" s="253"/>
      <c r="N209" s="254">
        <f>ROUND(L209*K209,3)</f>
        <v>0</v>
      </c>
      <c r="O209" s="254"/>
      <c r="P209" s="254"/>
      <c r="Q209" s="254"/>
      <c r="R209" s="36"/>
      <c r="T209" s="171" t="s">
        <v>20</v>
      </c>
      <c r="U209" s="43" t="s">
        <v>41</v>
      </c>
      <c r="V209" s="35"/>
      <c r="W209" s="172">
        <f>V209*K209</f>
        <v>0</v>
      </c>
      <c r="X209" s="172">
        <v>0</v>
      </c>
      <c r="Y209" s="172">
        <f>X209*K209</f>
        <v>0</v>
      </c>
      <c r="Z209" s="172">
        <v>0</v>
      </c>
      <c r="AA209" s="173">
        <f>Z209*K209</f>
        <v>0</v>
      </c>
      <c r="AR209" s="18" t="s">
        <v>171</v>
      </c>
      <c r="AT209" s="18" t="s">
        <v>167</v>
      </c>
      <c r="AU209" s="18" t="s">
        <v>144</v>
      </c>
      <c r="AY209" s="18" t="s">
        <v>165</v>
      </c>
      <c r="BE209" s="109">
        <f>IF(U209="základná",N209,0)</f>
        <v>0</v>
      </c>
      <c r="BF209" s="109">
        <f>IF(U209="znížená",N209,0)</f>
        <v>0</v>
      </c>
      <c r="BG209" s="109">
        <f>IF(U209="zákl. prenesená",N209,0)</f>
        <v>0</v>
      </c>
      <c r="BH209" s="109">
        <f>IF(U209="zníž. prenesená",N209,0)</f>
        <v>0</v>
      </c>
      <c r="BI209" s="109">
        <f>IF(U209="nulová",N209,0)</f>
        <v>0</v>
      </c>
      <c r="BJ209" s="18" t="s">
        <v>144</v>
      </c>
      <c r="BK209" s="174">
        <f>ROUND(L209*K209,3)</f>
        <v>0</v>
      </c>
      <c r="BL209" s="18" t="s">
        <v>171</v>
      </c>
      <c r="BM209" s="18" t="s">
        <v>370</v>
      </c>
    </row>
    <row r="210" spans="2:63" s="1" customFormat="1" ht="49.5" customHeight="1">
      <c r="B210" s="34"/>
      <c r="C210" s="35"/>
      <c r="D210" s="157" t="s">
        <v>713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267">
        <f aca="true" t="shared" si="55" ref="N210:N215">BK210</f>
        <v>0</v>
      </c>
      <c r="O210" s="268"/>
      <c r="P210" s="268"/>
      <c r="Q210" s="268"/>
      <c r="R210" s="36"/>
      <c r="T210" s="142"/>
      <c r="U210" s="35"/>
      <c r="V210" s="35"/>
      <c r="W210" s="35"/>
      <c r="X210" s="35"/>
      <c r="Y210" s="35"/>
      <c r="Z210" s="35"/>
      <c r="AA210" s="77"/>
      <c r="AT210" s="18" t="s">
        <v>73</v>
      </c>
      <c r="AU210" s="18" t="s">
        <v>74</v>
      </c>
      <c r="AY210" s="18" t="s">
        <v>714</v>
      </c>
      <c r="BK210" s="174">
        <f>SUM(BK211:BK215)</f>
        <v>0</v>
      </c>
    </row>
    <row r="211" spans="2:63" s="1" customFormat="1" ht="21.75" customHeight="1">
      <c r="B211" s="34"/>
      <c r="C211" s="179" t="s">
        <v>20</v>
      </c>
      <c r="D211" s="179" t="s">
        <v>167</v>
      </c>
      <c r="E211" s="180" t="s">
        <v>20</v>
      </c>
      <c r="F211" s="259" t="s">
        <v>20</v>
      </c>
      <c r="G211" s="259"/>
      <c r="H211" s="259"/>
      <c r="I211" s="259"/>
      <c r="J211" s="181" t="s">
        <v>20</v>
      </c>
      <c r="K211" s="170"/>
      <c r="L211" s="252"/>
      <c r="M211" s="254"/>
      <c r="N211" s="254">
        <f t="shared" si="55"/>
        <v>0</v>
      </c>
      <c r="O211" s="254"/>
      <c r="P211" s="254"/>
      <c r="Q211" s="254"/>
      <c r="R211" s="36"/>
      <c r="T211" s="171" t="s">
        <v>20</v>
      </c>
      <c r="U211" s="182" t="s">
        <v>41</v>
      </c>
      <c r="V211" s="35"/>
      <c r="W211" s="35"/>
      <c r="X211" s="35"/>
      <c r="Y211" s="35"/>
      <c r="Z211" s="35"/>
      <c r="AA211" s="77"/>
      <c r="AT211" s="18" t="s">
        <v>714</v>
      </c>
      <c r="AU211" s="18" t="s">
        <v>82</v>
      </c>
      <c r="AY211" s="18" t="s">
        <v>714</v>
      </c>
      <c r="BE211" s="109">
        <f>IF(U211="základná",N211,0)</f>
        <v>0</v>
      </c>
      <c r="BF211" s="109">
        <f>IF(U211="znížená",N211,0)</f>
        <v>0</v>
      </c>
      <c r="BG211" s="109">
        <f>IF(U211="zákl. prenesená",N211,0)</f>
        <v>0</v>
      </c>
      <c r="BH211" s="109">
        <f>IF(U211="zníž. prenesená",N211,0)</f>
        <v>0</v>
      </c>
      <c r="BI211" s="109">
        <f>IF(U211="nulová",N211,0)</f>
        <v>0</v>
      </c>
      <c r="BJ211" s="18" t="s">
        <v>144</v>
      </c>
      <c r="BK211" s="174">
        <f>L211*K211</f>
        <v>0</v>
      </c>
    </row>
    <row r="212" spans="2:63" s="1" customFormat="1" ht="21.75" customHeight="1">
      <c r="B212" s="34"/>
      <c r="C212" s="179" t="s">
        <v>20</v>
      </c>
      <c r="D212" s="179" t="s">
        <v>167</v>
      </c>
      <c r="E212" s="180" t="s">
        <v>20</v>
      </c>
      <c r="F212" s="259" t="s">
        <v>20</v>
      </c>
      <c r="G212" s="259"/>
      <c r="H212" s="259"/>
      <c r="I212" s="259"/>
      <c r="J212" s="181" t="s">
        <v>20</v>
      </c>
      <c r="K212" s="170"/>
      <c r="L212" s="252"/>
      <c r="M212" s="254"/>
      <c r="N212" s="254">
        <f t="shared" si="55"/>
        <v>0</v>
      </c>
      <c r="O212" s="254"/>
      <c r="P212" s="254"/>
      <c r="Q212" s="254"/>
      <c r="R212" s="36"/>
      <c r="T212" s="171" t="s">
        <v>20</v>
      </c>
      <c r="U212" s="182" t="s">
        <v>41</v>
      </c>
      <c r="V212" s="35"/>
      <c r="W212" s="35"/>
      <c r="X212" s="35"/>
      <c r="Y212" s="35"/>
      <c r="Z212" s="35"/>
      <c r="AA212" s="77"/>
      <c r="AT212" s="18" t="s">
        <v>714</v>
      </c>
      <c r="AU212" s="18" t="s">
        <v>82</v>
      </c>
      <c r="AY212" s="18" t="s">
        <v>714</v>
      </c>
      <c r="BE212" s="109">
        <f>IF(U212="základná",N212,0)</f>
        <v>0</v>
      </c>
      <c r="BF212" s="109">
        <f>IF(U212="znížená",N212,0)</f>
        <v>0</v>
      </c>
      <c r="BG212" s="109">
        <f>IF(U212="zákl. prenesená",N212,0)</f>
        <v>0</v>
      </c>
      <c r="BH212" s="109">
        <f>IF(U212="zníž. prenesená",N212,0)</f>
        <v>0</v>
      </c>
      <c r="BI212" s="109">
        <f>IF(U212="nulová",N212,0)</f>
        <v>0</v>
      </c>
      <c r="BJ212" s="18" t="s">
        <v>144</v>
      </c>
      <c r="BK212" s="174">
        <f>L212*K212</f>
        <v>0</v>
      </c>
    </row>
    <row r="213" spans="2:63" s="1" customFormat="1" ht="21.75" customHeight="1">
      <c r="B213" s="34"/>
      <c r="C213" s="179" t="s">
        <v>20</v>
      </c>
      <c r="D213" s="179" t="s">
        <v>167</v>
      </c>
      <c r="E213" s="180" t="s">
        <v>20</v>
      </c>
      <c r="F213" s="259" t="s">
        <v>20</v>
      </c>
      <c r="G213" s="259"/>
      <c r="H213" s="259"/>
      <c r="I213" s="259"/>
      <c r="J213" s="181" t="s">
        <v>20</v>
      </c>
      <c r="K213" s="170"/>
      <c r="L213" s="252"/>
      <c r="M213" s="254"/>
      <c r="N213" s="254">
        <f t="shared" si="55"/>
        <v>0</v>
      </c>
      <c r="O213" s="254"/>
      <c r="P213" s="254"/>
      <c r="Q213" s="254"/>
      <c r="R213" s="36"/>
      <c r="T213" s="171" t="s">
        <v>20</v>
      </c>
      <c r="U213" s="182" t="s">
        <v>41</v>
      </c>
      <c r="V213" s="35"/>
      <c r="W213" s="35"/>
      <c r="X213" s="35"/>
      <c r="Y213" s="35"/>
      <c r="Z213" s="35"/>
      <c r="AA213" s="77"/>
      <c r="AT213" s="18" t="s">
        <v>714</v>
      </c>
      <c r="AU213" s="18" t="s">
        <v>82</v>
      </c>
      <c r="AY213" s="18" t="s">
        <v>714</v>
      </c>
      <c r="BE213" s="109">
        <f>IF(U213="základná",N213,0)</f>
        <v>0</v>
      </c>
      <c r="BF213" s="109">
        <f>IF(U213="znížená",N213,0)</f>
        <v>0</v>
      </c>
      <c r="BG213" s="109">
        <f>IF(U213="zákl. prenesená",N213,0)</f>
        <v>0</v>
      </c>
      <c r="BH213" s="109">
        <f>IF(U213="zníž. prenesená",N213,0)</f>
        <v>0</v>
      </c>
      <c r="BI213" s="109">
        <f>IF(U213="nulová",N213,0)</f>
        <v>0</v>
      </c>
      <c r="BJ213" s="18" t="s">
        <v>144</v>
      </c>
      <c r="BK213" s="174">
        <f>L213*K213</f>
        <v>0</v>
      </c>
    </row>
    <row r="214" spans="2:63" s="1" customFormat="1" ht="21.75" customHeight="1">
      <c r="B214" s="34"/>
      <c r="C214" s="179" t="s">
        <v>20</v>
      </c>
      <c r="D214" s="179" t="s">
        <v>167</v>
      </c>
      <c r="E214" s="180" t="s">
        <v>20</v>
      </c>
      <c r="F214" s="259" t="s">
        <v>20</v>
      </c>
      <c r="G214" s="259"/>
      <c r="H214" s="259"/>
      <c r="I214" s="259"/>
      <c r="J214" s="181" t="s">
        <v>20</v>
      </c>
      <c r="K214" s="170"/>
      <c r="L214" s="252"/>
      <c r="M214" s="254"/>
      <c r="N214" s="254">
        <f t="shared" si="55"/>
        <v>0</v>
      </c>
      <c r="O214" s="254"/>
      <c r="P214" s="254"/>
      <c r="Q214" s="254"/>
      <c r="R214" s="36"/>
      <c r="T214" s="171" t="s">
        <v>20</v>
      </c>
      <c r="U214" s="182" t="s">
        <v>41</v>
      </c>
      <c r="V214" s="35"/>
      <c r="W214" s="35"/>
      <c r="X214" s="35"/>
      <c r="Y214" s="35"/>
      <c r="Z214" s="35"/>
      <c r="AA214" s="77"/>
      <c r="AT214" s="18" t="s">
        <v>714</v>
      </c>
      <c r="AU214" s="18" t="s">
        <v>82</v>
      </c>
      <c r="AY214" s="18" t="s">
        <v>714</v>
      </c>
      <c r="BE214" s="109">
        <f>IF(U214="základná",N214,0)</f>
        <v>0</v>
      </c>
      <c r="BF214" s="109">
        <f>IF(U214="znížená",N214,0)</f>
        <v>0</v>
      </c>
      <c r="BG214" s="109">
        <f>IF(U214="zákl. prenesená",N214,0)</f>
        <v>0</v>
      </c>
      <c r="BH214" s="109">
        <f>IF(U214="zníž. prenesená",N214,0)</f>
        <v>0</v>
      </c>
      <c r="BI214" s="109">
        <f>IF(U214="nulová",N214,0)</f>
        <v>0</v>
      </c>
      <c r="BJ214" s="18" t="s">
        <v>144</v>
      </c>
      <c r="BK214" s="174">
        <f>L214*K214</f>
        <v>0</v>
      </c>
    </row>
    <row r="215" spans="2:63" s="1" customFormat="1" ht="21.75" customHeight="1">
      <c r="B215" s="34"/>
      <c r="C215" s="179" t="s">
        <v>20</v>
      </c>
      <c r="D215" s="179" t="s">
        <v>167</v>
      </c>
      <c r="E215" s="180" t="s">
        <v>20</v>
      </c>
      <c r="F215" s="259" t="s">
        <v>20</v>
      </c>
      <c r="G215" s="259"/>
      <c r="H215" s="259"/>
      <c r="I215" s="259"/>
      <c r="J215" s="181" t="s">
        <v>20</v>
      </c>
      <c r="K215" s="170"/>
      <c r="L215" s="252"/>
      <c r="M215" s="254"/>
      <c r="N215" s="254">
        <f t="shared" si="55"/>
        <v>0</v>
      </c>
      <c r="O215" s="254"/>
      <c r="P215" s="254"/>
      <c r="Q215" s="254"/>
      <c r="R215" s="36"/>
      <c r="T215" s="171" t="s">
        <v>20</v>
      </c>
      <c r="U215" s="182" t="s">
        <v>41</v>
      </c>
      <c r="V215" s="55"/>
      <c r="W215" s="55"/>
      <c r="X215" s="55"/>
      <c r="Y215" s="55"/>
      <c r="Z215" s="55"/>
      <c r="AA215" s="57"/>
      <c r="AT215" s="18" t="s">
        <v>714</v>
      </c>
      <c r="AU215" s="18" t="s">
        <v>82</v>
      </c>
      <c r="AY215" s="18" t="s">
        <v>714</v>
      </c>
      <c r="BE215" s="109">
        <f>IF(U215="základná",N215,0)</f>
        <v>0</v>
      </c>
      <c r="BF215" s="109">
        <f>IF(U215="znížená",N215,0)</f>
        <v>0</v>
      </c>
      <c r="BG215" s="109">
        <f>IF(U215="zákl. prenesená",N215,0)</f>
        <v>0</v>
      </c>
      <c r="BH215" s="109">
        <f>IF(U215="zníž. prenesená",N215,0)</f>
        <v>0</v>
      </c>
      <c r="BI215" s="109">
        <f>IF(U215="nulová",N215,0)</f>
        <v>0</v>
      </c>
      <c r="BJ215" s="18" t="s">
        <v>144</v>
      </c>
      <c r="BK215" s="174">
        <f>L215*K215</f>
        <v>0</v>
      </c>
    </row>
    <row r="216" spans="2:18" s="1" customFormat="1" ht="6.75" customHeight="1">
      <c r="B216" s="58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60"/>
    </row>
  </sheetData>
  <sheetProtection password="CC35" sheet="1" objects="1" scenarios="1" formatColumns="0" formatRows="0"/>
  <mergeCells count="327">
    <mergeCell ref="H1:K1"/>
    <mergeCell ref="S2:AC2"/>
    <mergeCell ref="F214:I214"/>
    <mergeCell ref="L214:M214"/>
    <mergeCell ref="N214:Q214"/>
    <mergeCell ref="F215:I215"/>
    <mergeCell ref="L215:M215"/>
    <mergeCell ref="N215:Q215"/>
    <mergeCell ref="N124:Q124"/>
    <mergeCell ref="N125:Q125"/>
    <mergeCell ref="N126:Q126"/>
    <mergeCell ref="N135:Q135"/>
    <mergeCell ref="N136:Q136"/>
    <mergeCell ref="N143:Q143"/>
    <mergeCell ref="N153:Q153"/>
    <mergeCell ref="N207:Q207"/>
    <mergeCell ref="N208:Q208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5:I205"/>
    <mergeCell ref="L205:M205"/>
    <mergeCell ref="N205:Q205"/>
    <mergeCell ref="F206:I206"/>
    <mergeCell ref="L206:M206"/>
    <mergeCell ref="N206:Q206"/>
    <mergeCell ref="F209:I209"/>
    <mergeCell ref="L209:M209"/>
    <mergeCell ref="N209:Q209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211:D216">
      <formula1>"K, M"</formula1>
    </dataValidation>
    <dataValidation type="list" allowBlank="1" showInputMessage="1" showErrorMessage="1" error="Povolené sú hodnoty základná, znížená, nulová." sqref="U211:U216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3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104</v>
      </c>
      <c r="G1" s="13"/>
      <c r="H1" s="271" t="s">
        <v>105</v>
      </c>
      <c r="I1" s="271"/>
      <c r="J1" s="271"/>
      <c r="K1" s="271"/>
      <c r="L1" s="13" t="s">
        <v>106</v>
      </c>
      <c r="M1" s="11"/>
      <c r="N1" s="11"/>
      <c r="O1" s="12" t="s">
        <v>107</v>
      </c>
      <c r="P1" s="11"/>
      <c r="Q1" s="11"/>
      <c r="R1" s="11"/>
      <c r="S1" s="13" t="s">
        <v>108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8" t="s">
        <v>8</v>
      </c>
      <c r="T2" s="229"/>
      <c r="U2" s="229"/>
      <c r="V2" s="229"/>
      <c r="W2" s="229"/>
      <c r="X2" s="229"/>
      <c r="Y2" s="229"/>
      <c r="Z2" s="229"/>
      <c r="AA2" s="229"/>
      <c r="AB2" s="229"/>
      <c r="AC2" s="229"/>
      <c r="AT2" s="18" t="s">
        <v>89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82</v>
      </c>
    </row>
    <row r="4" spans="2:46" ht="36.75" customHeight="1">
      <c r="B4" s="22"/>
      <c r="C4" s="185" t="s">
        <v>109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17" t="s">
        <v>12</v>
      </c>
      <c r="AT4" s="18" t="s">
        <v>6</v>
      </c>
    </row>
    <row r="5" spans="2:18" ht="6.7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4.75" customHeight="1">
      <c r="B6" s="22"/>
      <c r="C6" s="25"/>
      <c r="D6" s="29" t="s">
        <v>17</v>
      </c>
      <c r="E6" s="25"/>
      <c r="F6" s="230" t="str">
        <f>'Rekapitulácia stavby'!K6</f>
        <v>MŠ Olšavica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5"/>
      <c r="R6" s="23"/>
    </row>
    <row r="7" spans="2:18" s="1" customFormat="1" ht="32.25" customHeight="1">
      <c r="B7" s="34"/>
      <c r="C7" s="35"/>
      <c r="D7" s="28" t="s">
        <v>110</v>
      </c>
      <c r="E7" s="35"/>
      <c r="F7" s="191" t="s">
        <v>892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5"/>
      <c r="R7" s="36"/>
    </row>
    <row r="8" spans="2:18" s="1" customFormat="1" ht="14.25" customHeight="1">
      <c r="B8" s="34"/>
      <c r="C8" s="35"/>
      <c r="D8" s="29" t="s">
        <v>19</v>
      </c>
      <c r="E8" s="35"/>
      <c r="F8" s="27" t="s">
        <v>20</v>
      </c>
      <c r="G8" s="35"/>
      <c r="H8" s="35"/>
      <c r="I8" s="35"/>
      <c r="J8" s="35"/>
      <c r="K8" s="35"/>
      <c r="L8" s="35"/>
      <c r="M8" s="29" t="s">
        <v>21</v>
      </c>
      <c r="N8" s="35"/>
      <c r="O8" s="27" t="s">
        <v>20</v>
      </c>
      <c r="P8" s="35"/>
      <c r="Q8" s="35"/>
      <c r="R8" s="36"/>
    </row>
    <row r="9" spans="2:18" s="1" customFormat="1" ht="14.25" customHeight="1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33" t="str">
        <f>'Rekapitulácia stavby'!AN8</f>
        <v>6. 11. 2017</v>
      </c>
      <c r="P9" s="234"/>
      <c r="Q9" s="35"/>
      <c r="R9" s="36"/>
    </row>
    <row r="10" spans="2:18" s="1" customFormat="1" ht="10.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25" customHeight="1">
      <c r="B11" s="34"/>
      <c r="C11" s="35"/>
      <c r="D11" s="29" t="s">
        <v>26</v>
      </c>
      <c r="E11" s="35"/>
      <c r="F11" s="35"/>
      <c r="G11" s="35"/>
      <c r="H11" s="35"/>
      <c r="I11" s="35"/>
      <c r="J11" s="35"/>
      <c r="K11" s="35"/>
      <c r="L11" s="35"/>
      <c r="M11" s="29" t="s">
        <v>27</v>
      </c>
      <c r="N11" s="35"/>
      <c r="O11" s="189">
        <f>IF('Rekapitulácia stavby'!AN10="","",'Rekapitulácia stavby'!AN10)</f>
      </c>
      <c r="P11" s="189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IF('Rekapitulácia stavby'!E11="","",'Rekapitulácia stavby'!E11)</f>
        <v> </v>
      </c>
      <c r="F12" s="35"/>
      <c r="G12" s="35"/>
      <c r="H12" s="35"/>
      <c r="I12" s="35"/>
      <c r="J12" s="35"/>
      <c r="K12" s="35"/>
      <c r="L12" s="35"/>
      <c r="M12" s="29" t="s">
        <v>28</v>
      </c>
      <c r="N12" s="35"/>
      <c r="O12" s="189">
        <f>IF('Rekapitulácia stavby'!AN11="","",'Rekapitulácia stavby'!AN11)</f>
      </c>
      <c r="P12" s="189"/>
      <c r="Q12" s="35"/>
      <c r="R12" s="36"/>
    </row>
    <row r="13" spans="2:18" s="1" customFormat="1" ht="6.7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25" customHeight="1">
      <c r="B14" s="34"/>
      <c r="C14" s="35"/>
      <c r="D14" s="29" t="s">
        <v>29</v>
      </c>
      <c r="E14" s="35"/>
      <c r="F14" s="35"/>
      <c r="G14" s="35"/>
      <c r="H14" s="35"/>
      <c r="I14" s="35"/>
      <c r="J14" s="35"/>
      <c r="K14" s="35"/>
      <c r="L14" s="35"/>
      <c r="M14" s="29" t="s">
        <v>27</v>
      </c>
      <c r="N14" s="35"/>
      <c r="O14" s="235" t="str">
        <f>IF('Rekapitulácia stavby'!AN13="","",'Rekapitulácia stavby'!AN13)</f>
        <v>Vyplň údaj</v>
      </c>
      <c r="P14" s="189"/>
      <c r="Q14" s="35"/>
      <c r="R14" s="36"/>
    </row>
    <row r="15" spans="2:18" s="1" customFormat="1" ht="18" customHeight="1">
      <c r="B15" s="34"/>
      <c r="C15" s="35"/>
      <c r="D15" s="35"/>
      <c r="E15" s="235" t="str">
        <f>IF('Rekapitulácia stavby'!E14="","",'Rekapitulácia stavby'!E14)</f>
        <v>Vyplň údaj</v>
      </c>
      <c r="F15" s="236"/>
      <c r="G15" s="236"/>
      <c r="H15" s="236"/>
      <c r="I15" s="236"/>
      <c r="J15" s="236"/>
      <c r="K15" s="236"/>
      <c r="L15" s="236"/>
      <c r="M15" s="29" t="s">
        <v>28</v>
      </c>
      <c r="N15" s="35"/>
      <c r="O15" s="235" t="str">
        <f>IF('Rekapitulácia stavby'!AN14="","",'Rekapitulácia stavby'!AN14)</f>
        <v>Vyplň údaj</v>
      </c>
      <c r="P15" s="189"/>
      <c r="Q15" s="35"/>
      <c r="R15" s="36"/>
    </row>
    <row r="16" spans="2:18" s="1" customFormat="1" ht="6.7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25" customHeight="1">
      <c r="B17" s="34"/>
      <c r="C17" s="35"/>
      <c r="D17" s="29" t="s">
        <v>31</v>
      </c>
      <c r="E17" s="35"/>
      <c r="F17" s="35"/>
      <c r="G17" s="35"/>
      <c r="H17" s="35"/>
      <c r="I17" s="35"/>
      <c r="J17" s="35"/>
      <c r="K17" s="35"/>
      <c r="L17" s="35"/>
      <c r="M17" s="29" t="s">
        <v>27</v>
      </c>
      <c r="N17" s="35"/>
      <c r="O17" s="189">
        <f>IF('Rekapitulácia stavby'!AN16="","",'Rekapitulácia stavby'!AN16)</f>
      </c>
      <c r="P17" s="189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IF('Rekapitulácia stavby'!E17="","",'Rekapitulácia stavby'!E17)</f>
        <v> </v>
      </c>
      <c r="F18" s="35"/>
      <c r="G18" s="35"/>
      <c r="H18" s="35"/>
      <c r="I18" s="35"/>
      <c r="J18" s="35"/>
      <c r="K18" s="35"/>
      <c r="L18" s="35"/>
      <c r="M18" s="29" t="s">
        <v>28</v>
      </c>
      <c r="N18" s="35"/>
      <c r="O18" s="189">
        <f>IF('Rekapitulácia stavby'!AN17="","",'Rekapitulácia stavby'!AN17)</f>
      </c>
      <c r="P18" s="189"/>
      <c r="Q18" s="35"/>
      <c r="R18" s="36"/>
    </row>
    <row r="19" spans="2:18" s="1" customFormat="1" ht="6.7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25" customHeight="1">
      <c r="B20" s="34"/>
      <c r="C20" s="35"/>
      <c r="D20" s="29" t="s">
        <v>33</v>
      </c>
      <c r="E20" s="35"/>
      <c r="F20" s="35"/>
      <c r="G20" s="35"/>
      <c r="H20" s="35"/>
      <c r="I20" s="35"/>
      <c r="J20" s="35"/>
      <c r="K20" s="35"/>
      <c r="L20" s="35"/>
      <c r="M20" s="29" t="s">
        <v>27</v>
      </c>
      <c r="N20" s="35"/>
      <c r="O20" s="189">
        <f>IF('Rekapitulácia stavby'!AN19="","",'Rekapitulácia stavby'!AN19)</f>
      </c>
      <c r="P20" s="189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IF('Rekapitulácia stavby'!E20="","",'Rekapitulácia stavby'!E20)</f>
        <v> </v>
      </c>
      <c r="F21" s="35"/>
      <c r="G21" s="35"/>
      <c r="H21" s="35"/>
      <c r="I21" s="35"/>
      <c r="J21" s="35"/>
      <c r="K21" s="35"/>
      <c r="L21" s="35"/>
      <c r="M21" s="29" t="s">
        <v>28</v>
      </c>
      <c r="N21" s="35"/>
      <c r="O21" s="189">
        <f>IF('Rekapitulácia stavby'!AN20="","",'Rekapitulácia stavby'!AN20)</f>
      </c>
      <c r="P21" s="189"/>
      <c r="Q21" s="35"/>
      <c r="R21" s="36"/>
    </row>
    <row r="22" spans="2:18" s="1" customFormat="1" ht="6.7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25" customHeight="1">
      <c r="B23" s="34"/>
      <c r="C23" s="35"/>
      <c r="D23" s="29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4" t="s">
        <v>20</v>
      </c>
      <c r="F24" s="194"/>
      <c r="G24" s="194"/>
      <c r="H24" s="194"/>
      <c r="I24" s="194"/>
      <c r="J24" s="194"/>
      <c r="K24" s="194"/>
      <c r="L24" s="194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7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25" customHeight="1">
      <c r="B27" s="34"/>
      <c r="C27" s="35"/>
      <c r="D27" s="119" t="s">
        <v>112</v>
      </c>
      <c r="E27" s="35"/>
      <c r="F27" s="35"/>
      <c r="G27" s="35"/>
      <c r="H27" s="35"/>
      <c r="I27" s="35"/>
      <c r="J27" s="35"/>
      <c r="K27" s="35"/>
      <c r="L27" s="35"/>
      <c r="M27" s="195">
        <f>N88</f>
        <v>0</v>
      </c>
      <c r="N27" s="195"/>
      <c r="O27" s="195"/>
      <c r="P27" s="195"/>
      <c r="Q27" s="35"/>
      <c r="R27" s="36"/>
    </row>
    <row r="28" spans="2:18" s="1" customFormat="1" ht="14.25" customHeight="1">
      <c r="B28" s="34"/>
      <c r="C28" s="35"/>
      <c r="D28" s="33" t="s">
        <v>99</v>
      </c>
      <c r="E28" s="35"/>
      <c r="F28" s="35"/>
      <c r="G28" s="35"/>
      <c r="H28" s="35"/>
      <c r="I28" s="35"/>
      <c r="J28" s="35"/>
      <c r="K28" s="35"/>
      <c r="L28" s="35"/>
      <c r="M28" s="195">
        <f>N99</f>
        <v>0</v>
      </c>
      <c r="N28" s="195"/>
      <c r="O28" s="195"/>
      <c r="P28" s="195"/>
      <c r="Q28" s="35"/>
      <c r="R28" s="36"/>
    </row>
    <row r="29" spans="2:18" s="1" customFormat="1" ht="6.7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4.75" customHeight="1">
      <c r="B30" s="34"/>
      <c r="C30" s="35"/>
      <c r="D30" s="120" t="s">
        <v>37</v>
      </c>
      <c r="E30" s="35"/>
      <c r="F30" s="35"/>
      <c r="G30" s="35"/>
      <c r="H30" s="35"/>
      <c r="I30" s="35"/>
      <c r="J30" s="35"/>
      <c r="K30" s="35"/>
      <c r="L30" s="35"/>
      <c r="M30" s="237">
        <f>ROUND(M27+M28,2)</f>
        <v>0</v>
      </c>
      <c r="N30" s="232"/>
      <c r="O30" s="232"/>
      <c r="P30" s="232"/>
      <c r="Q30" s="35"/>
      <c r="R30" s="36"/>
    </row>
    <row r="31" spans="2:18" s="1" customFormat="1" ht="6.7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25" customHeight="1">
      <c r="B32" s="34"/>
      <c r="C32" s="35"/>
      <c r="D32" s="41" t="s">
        <v>38</v>
      </c>
      <c r="E32" s="41" t="s">
        <v>39</v>
      </c>
      <c r="F32" s="42">
        <v>0.2</v>
      </c>
      <c r="G32" s="121" t="s">
        <v>40</v>
      </c>
      <c r="H32" s="238">
        <f>ROUND((((SUM(BE99:BE106)+SUM(BE124:BE224))+SUM(BE226:BE230))),2)</f>
        <v>0</v>
      </c>
      <c r="I32" s="232"/>
      <c r="J32" s="232"/>
      <c r="K32" s="35"/>
      <c r="L32" s="35"/>
      <c r="M32" s="238">
        <f>ROUND(((ROUND((SUM(BE99:BE106)+SUM(BE124:BE224)),2)*F32)+SUM(BE226:BE230)*F32),2)</f>
        <v>0</v>
      </c>
      <c r="N32" s="232"/>
      <c r="O32" s="232"/>
      <c r="P32" s="232"/>
      <c r="Q32" s="35"/>
      <c r="R32" s="36"/>
    </row>
    <row r="33" spans="2:18" s="1" customFormat="1" ht="14.25" customHeight="1">
      <c r="B33" s="34"/>
      <c r="C33" s="35"/>
      <c r="D33" s="35"/>
      <c r="E33" s="41" t="s">
        <v>41</v>
      </c>
      <c r="F33" s="42">
        <v>0.2</v>
      </c>
      <c r="G33" s="121" t="s">
        <v>40</v>
      </c>
      <c r="H33" s="238">
        <f>ROUND((((SUM(BF99:BF106)+SUM(BF124:BF224))+SUM(BF226:BF230))),2)</f>
        <v>0</v>
      </c>
      <c r="I33" s="232"/>
      <c r="J33" s="232"/>
      <c r="K33" s="35"/>
      <c r="L33" s="35"/>
      <c r="M33" s="238">
        <f>ROUND(((ROUND((SUM(BF99:BF106)+SUM(BF124:BF224)),2)*F33)+SUM(BF226:BF230)*F33),2)</f>
        <v>0</v>
      </c>
      <c r="N33" s="232"/>
      <c r="O33" s="232"/>
      <c r="P33" s="232"/>
      <c r="Q33" s="35"/>
      <c r="R33" s="36"/>
    </row>
    <row r="34" spans="2:18" s="1" customFormat="1" ht="14.25" customHeight="1" hidden="1">
      <c r="B34" s="34"/>
      <c r="C34" s="35"/>
      <c r="D34" s="35"/>
      <c r="E34" s="41" t="s">
        <v>42</v>
      </c>
      <c r="F34" s="42">
        <v>0.2</v>
      </c>
      <c r="G34" s="121" t="s">
        <v>40</v>
      </c>
      <c r="H34" s="238">
        <f>ROUND((((SUM(BG99:BG106)+SUM(BG124:BG224))+SUM(BG226:BG230))),2)</f>
        <v>0</v>
      </c>
      <c r="I34" s="232"/>
      <c r="J34" s="232"/>
      <c r="K34" s="35"/>
      <c r="L34" s="35"/>
      <c r="M34" s="238">
        <v>0</v>
      </c>
      <c r="N34" s="232"/>
      <c r="O34" s="232"/>
      <c r="P34" s="232"/>
      <c r="Q34" s="35"/>
      <c r="R34" s="36"/>
    </row>
    <row r="35" spans="2:18" s="1" customFormat="1" ht="14.25" customHeight="1" hidden="1">
      <c r="B35" s="34"/>
      <c r="C35" s="35"/>
      <c r="D35" s="35"/>
      <c r="E35" s="41" t="s">
        <v>43</v>
      </c>
      <c r="F35" s="42">
        <v>0.2</v>
      </c>
      <c r="G35" s="121" t="s">
        <v>40</v>
      </c>
      <c r="H35" s="238">
        <f>ROUND((((SUM(BH99:BH106)+SUM(BH124:BH224))+SUM(BH226:BH230))),2)</f>
        <v>0</v>
      </c>
      <c r="I35" s="232"/>
      <c r="J35" s="232"/>
      <c r="K35" s="35"/>
      <c r="L35" s="35"/>
      <c r="M35" s="238">
        <v>0</v>
      </c>
      <c r="N35" s="232"/>
      <c r="O35" s="232"/>
      <c r="P35" s="232"/>
      <c r="Q35" s="35"/>
      <c r="R35" s="36"/>
    </row>
    <row r="36" spans="2:18" s="1" customFormat="1" ht="14.25" customHeight="1" hidden="1">
      <c r="B36" s="34"/>
      <c r="C36" s="35"/>
      <c r="D36" s="35"/>
      <c r="E36" s="41" t="s">
        <v>44</v>
      </c>
      <c r="F36" s="42">
        <v>0</v>
      </c>
      <c r="G36" s="121" t="s">
        <v>40</v>
      </c>
      <c r="H36" s="238">
        <f>ROUND((((SUM(BI99:BI106)+SUM(BI124:BI224))+SUM(BI226:BI230))),2)</f>
        <v>0</v>
      </c>
      <c r="I36" s="232"/>
      <c r="J36" s="232"/>
      <c r="K36" s="35"/>
      <c r="L36" s="35"/>
      <c r="M36" s="238">
        <v>0</v>
      </c>
      <c r="N36" s="232"/>
      <c r="O36" s="232"/>
      <c r="P36" s="232"/>
      <c r="Q36" s="35"/>
      <c r="R36" s="36"/>
    </row>
    <row r="37" spans="2:18" s="1" customFormat="1" ht="6.7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4.75" customHeight="1">
      <c r="B38" s="34"/>
      <c r="C38" s="117"/>
      <c r="D38" s="122" t="s">
        <v>45</v>
      </c>
      <c r="E38" s="78"/>
      <c r="F38" s="78"/>
      <c r="G38" s="123" t="s">
        <v>46</v>
      </c>
      <c r="H38" s="124" t="s">
        <v>47</v>
      </c>
      <c r="I38" s="78"/>
      <c r="J38" s="78"/>
      <c r="K38" s="78"/>
      <c r="L38" s="239">
        <f>SUM(M30:M36)</f>
        <v>0</v>
      </c>
      <c r="M38" s="239"/>
      <c r="N38" s="239"/>
      <c r="O38" s="239"/>
      <c r="P38" s="240"/>
      <c r="Q38" s="117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75" customHeight="1">
      <c r="B76" s="34"/>
      <c r="C76" s="185" t="s">
        <v>113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6"/>
      <c r="T76" s="128"/>
      <c r="U76" s="128"/>
    </row>
    <row r="77" spans="2:21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17</v>
      </c>
      <c r="D78" s="35"/>
      <c r="E78" s="35"/>
      <c r="F78" s="230" t="str">
        <f>F6</f>
        <v>MŠ Olšavica</v>
      </c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35"/>
      <c r="R78" s="36"/>
      <c r="T78" s="128"/>
      <c r="U78" s="128"/>
    </row>
    <row r="79" spans="2:21" s="1" customFormat="1" ht="36.75" customHeight="1">
      <c r="B79" s="34"/>
      <c r="C79" s="68" t="s">
        <v>110</v>
      </c>
      <c r="D79" s="35"/>
      <c r="E79" s="35"/>
      <c r="F79" s="205" t="str">
        <f>F7</f>
        <v>03 - ÚK</v>
      </c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35"/>
      <c r="R79" s="36"/>
      <c r="T79" s="128"/>
      <c r="U79" s="128"/>
    </row>
    <row r="80" spans="2:21" s="1" customFormat="1" ht="6.7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22</v>
      </c>
      <c r="D81" s="35"/>
      <c r="E81" s="35"/>
      <c r="F81" s="27" t="str">
        <f>F9</f>
        <v> </v>
      </c>
      <c r="G81" s="35"/>
      <c r="H81" s="35"/>
      <c r="I81" s="35"/>
      <c r="J81" s="35"/>
      <c r="K81" s="29" t="s">
        <v>24</v>
      </c>
      <c r="L81" s="35"/>
      <c r="M81" s="234" t="str">
        <f>IF(O9="","",O9)</f>
        <v>6. 11. 2017</v>
      </c>
      <c r="N81" s="234"/>
      <c r="O81" s="234"/>
      <c r="P81" s="234"/>
      <c r="Q81" s="35"/>
      <c r="R81" s="36"/>
      <c r="T81" s="128"/>
      <c r="U81" s="128"/>
    </row>
    <row r="82" spans="2:21" s="1" customFormat="1" ht="6.7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5">
      <c r="B83" s="34"/>
      <c r="C83" s="29" t="s">
        <v>26</v>
      </c>
      <c r="D83" s="35"/>
      <c r="E83" s="35"/>
      <c r="F83" s="27" t="str">
        <f>E12</f>
        <v> </v>
      </c>
      <c r="G83" s="35"/>
      <c r="H83" s="35"/>
      <c r="I83" s="35"/>
      <c r="J83" s="35"/>
      <c r="K83" s="29" t="s">
        <v>31</v>
      </c>
      <c r="L83" s="35"/>
      <c r="M83" s="189" t="str">
        <f>E18</f>
        <v> </v>
      </c>
      <c r="N83" s="189"/>
      <c r="O83" s="189"/>
      <c r="P83" s="189"/>
      <c r="Q83" s="189"/>
      <c r="R83" s="36"/>
      <c r="T83" s="128"/>
      <c r="U83" s="128"/>
    </row>
    <row r="84" spans="2:21" s="1" customFormat="1" ht="14.25" customHeight="1">
      <c r="B84" s="34"/>
      <c r="C84" s="29" t="s">
        <v>29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33</v>
      </c>
      <c r="L84" s="35"/>
      <c r="M84" s="189" t="str">
        <f>E21</f>
        <v> </v>
      </c>
      <c r="N84" s="189"/>
      <c r="O84" s="189"/>
      <c r="P84" s="189"/>
      <c r="Q84" s="189"/>
      <c r="R84" s="36"/>
      <c r="T84" s="128"/>
      <c r="U84" s="128"/>
    </row>
    <row r="85" spans="2:21" s="1" customFormat="1" ht="9.7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41" t="s">
        <v>114</v>
      </c>
      <c r="D86" s="242"/>
      <c r="E86" s="242"/>
      <c r="F86" s="242"/>
      <c r="G86" s="242"/>
      <c r="H86" s="117"/>
      <c r="I86" s="117"/>
      <c r="J86" s="117"/>
      <c r="K86" s="117"/>
      <c r="L86" s="117"/>
      <c r="M86" s="117"/>
      <c r="N86" s="241" t="s">
        <v>115</v>
      </c>
      <c r="O86" s="242"/>
      <c r="P86" s="242"/>
      <c r="Q86" s="242"/>
      <c r="R86" s="36"/>
      <c r="T86" s="128"/>
      <c r="U86" s="128"/>
    </row>
    <row r="87" spans="2:21" s="1" customFormat="1" ht="9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116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6">
        <f>N124</f>
        <v>0</v>
      </c>
      <c r="O88" s="243"/>
      <c r="P88" s="243"/>
      <c r="Q88" s="243"/>
      <c r="R88" s="36"/>
      <c r="T88" s="128"/>
      <c r="U88" s="128"/>
      <c r="AU88" s="18" t="s">
        <v>117</v>
      </c>
    </row>
    <row r="89" spans="2:21" s="6" customFormat="1" ht="24.75" customHeight="1">
      <c r="B89" s="130"/>
      <c r="C89" s="131"/>
      <c r="D89" s="132" t="s">
        <v>137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44">
        <f>N126</f>
        <v>0</v>
      </c>
      <c r="O89" s="245"/>
      <c r="P89" s="245"/>
      <c r="Q89" s="245"/>
      <c r="R89" s="133"/>
      <c r="T89" s="134"/>
      <c r="U89" s="134"/>
    </row>
    <row r="90" spans="2:21" s="7" customFormat="1" ht="19.5" customHeight="1">
      <c r="B90" s="135"/>
      <c r="C90" s="136"/>
      <c r="D90" s="105" t="s">
        <v>893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22">
        <f>N127</f>
        <v>0</v>
      </c>
      <c r="O90" s="246"/>
      <c r="P90" s="246"/>
      <c r="Q90" s="246"/>
      <c r="R90" s="137"/>
      <c r="T90" s="138"/>
      <c r="U90" s="138"/>
    </row>
    <row r="91" spans="2:21" s="7" customFormat="1" ht="19.5" customHeight="1">
      <c r="B91" s="135"/>
      <c r="C91" s="136"/>
      <c r="D91" s="105" t="s">
        <v>894</v>
      </c>
      <c r="E91" s="136"/>
      <c r="F91" s="136"/>
      <c r="G91" s="136"/>
      <c r="H91" s="136"/>
      <c r="I91" s="136"/>
      <c r="J91" s="136"/>
      <c r="K91" s="136"/>
      <c r="L91" s="136"/>
      <c r="M91" s="136"/>
      <c r="N91" s="222">
        <f>N131</f>
        <v>0</v>
      </c>
      <c r="O91" s="246"/>
      <c r="P91" s="246"/>
      <c r="Q91" s="246"/>
      <c r="R91" s="137"/>
      <c r="T91" s="138"/>
      <c r="U91" s="138"/>
    </row>
    <row r="92" spans="2:21" s="7" customFormat="1" ht="19.5" customHeight="1">
      <c r="B92" s="135"/>
      <c r="C92" s="136"/>
      <c r="D92" s="105" t="s">
        <v>895</v>
      </c>
      <c r="E92" s="136"/>
      <c r="F92" s="136"/>
      <c r="G92" s="136"/>
      <c r="H92" s="136"/>
      <c r="I92" s="136"/>
      <c r="J92" s="136"/>
      <c r="K92" s="136"/>
      <c r="L92" s="136"/>
      <c r="M92" s="136"/>
      <c r="N92" s="222">
        <f>N143</f>
        <v>0</v>
      </c>
      <c r="O92" s="246"/>
      <c r="P92" s="246"/>
      <c r="Q92" s="246"/>
      <c r="R92" s="137"/>
      <c r="T92" s="138"/>
      <c r="U92" s="138"/>
    </row>
    <row r="93" spans="2:21" s="7" customFormat="1" ht="19.5" customHeight="1">
      <c r="B93" s="135"/>
      <c r="C93" s="136"/>
      <c r="D93" s="105" t="s">
        <v>896</v>
      </c>
      <c r="E93" s="136"/>
      <c r="F93" s="136"/>
      <c r="G93" s="136"/>
      <c r="H93" s="136"/>
      <c r="I93" s="136"/>
      <c r="J93" s="136"/>
      <c r="K93" s="136"/>
      <c r="L93" s="136"/>
      <c r="M93" s="136"/>
      <c r="N93" s="222">
        <f>N153</f>
        <v>0</v>
      </c>
      <c r="O93" s="246"/>
      <c r="P93" s="246"/>
      <c r="Q93" s="246"/>
      <c r="R93" s="137"/>
      <c r="T93" s="138"/>
      <c r="U93" s="138"/>
    </row>
    <row r="94" spans="2:21" s="7" customFormat="1" ht="19.5" customHeight="1">
      <c r="B94" s="135"/>
      <c r="C94" s="136"/>
      <c r="D94" s="105" t="s">
        <v>897</v>
      </c>
      <c r="E94" s="136"/>
      <c r="F94" s="136"/>
      <c r="G94" s="136"/>
      <c r="H94" s="136"/>
      <c r="I94" s="136"/>
      <c r="J94" s="136"/>
      <c r="K94" s="136"/>
      <c r="L94" s="136"/>
      <c r="M94" s="136"/>
      <c r="N94" s="222">
        <f>N178</f>
        <v>0</v>
      </c>
      <c r="O94" s="246"/>
      <c r="P94" s="246"/>
      <c r="Q94" s="246"/>
      <c r="R94" s="137"/>
      <c r="T94" s="138"/>
      <c r="U94" s="138"/>
    </row>
    <row r="95" spans="2:21" s="7" customFormat="1" ht="19.5" customHeight="1">
      <c r="B95" s="135"/>
      <c r="C95" s="136"/>
      <c r="D95" s="105" t="s">
        <v>898</v>
      </c>
      <c r="E95" s="136"/>
      <c r="F95" s="136"/>
      <c r="G95" s="136"/>
      <c r="H95" s="136"/>
      <c r="I95" s="136"/>
      <c r="J95" s="136"/>
      <c r="K95" s="136"/>
      <c r="L95" s="136"/>
      <c r="M95" s="136"/>
      <c r="N95" s="222">
        <f>N196</f>
        <v>0</v>
      </c>
      <c r="O95" s="246"/>
      <c r="P95" s="246"/>
      <c r="Q95" s="246"/>
      <c r="R95" s="137"/>
      <c r="T95" s="138"/>
      <c r="U95" s="138"/>
    </row>
    <row r="96" spans="2:21" s="7" customFormat="1" ht="19.5" customHeight="1">
      <c r="B96" s="135"/>
      <c r="C96" s="136"/>
      <c r="D96" s="105" t="s">
        <v>138</v>
      </c>
      <c r="E96" s="136"/>
      <c r="F96" s="136"/>
      <c r="G96" s="136"/>
      <c r="H96" s="136"/>
      <c r="I96" s="136"/>
      <c r="J96" s="136"/>
      <c r="K96" s="136"/>
      <c r="L96" s="136"/>
      <c r="M96" s="136"/>
      <c r="N96" s="222">
        <f>N220</f>
        <v>0</v>
      </c>
      <c r="O96" s="246"/>
      <c r="P96" s="246"/>
      <c r="Q96" s="246"/>
      <c r="R96" s="137"/>
      <c r="T96" s="138"/>
      <c r="U96" s="138"/>
    </row>
    <row r="97" spans="2:21" s="6" customFormat="1" ht="21.75" customHeight="1">
      <c r="B97" s="130"/>
      <c r="C97" s="131"/>
      <c r="D97" s="132" t="s">
        <v>140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47">
        <f>N225</f>
        <v>0</v>
      </c>
      <c r="O97" s="245"/>
      <c r="P97" s="245"/>
      <c r="Q97" s="245"/>
      <c r="R97" s="133"/>
      <c r="T97" s="134"/>
      <c r="U97" s="134"/>
    </row>
    <row r="98" spans="2:21" s="1" customFormat="1" ht="21.7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  <c r="T98" s="128"/>
      <c r="U98" s="128"/>
    </row>
    <row r="99" spans="2:21" s="1" customFormat="1" ht="29.25" customHeight="1">
      <c r="B99" s="34"/>
      <c r="C99" s="129" t="s">
        <v>141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243">
        <f>ROUND(N100+N101+N102+N103+N104+N105,2)</f>
        <v>0</v>
      </c>
      <c r="O99" s="248"/>
      <c r="P99" s="248"/>
      <c r="Q99" s="248"/>
      <c r="R99" s="36"/>
      <c r="T99" s="139"/>
      <c r="U99" s="140" t="s">
        <v>38</v>
      </c>
    </row>
    <row r="100" spans="2:65" s="1" customFormat="1" ht="18" customHeight="1">
      <c r="B100" s="34"/>
      <c r="C100" s="35"/>
      <c r="D100" s="223" t="s">
        <v>142</v>
      </c>
      <c r="E100" s="224"/>
      <c r="F100" s="224"/>
      <c r="G100" s="224"/>
      <c r="H100" s="224"/>
      <c r="I100" s="35"/>
      <c r="J100" s="35"/>
      <c r="K100" s="35"/>
      <c r="L100" s="35"/>
      <c r="M100" s="35"/>
      <c r="N100" s="221">
        <f>ROUND(N88*T100,2)</f>
        <v>0</v>
      </c>
      <c r="O100" s="222"/>
      <c r="P100" s="222"/>
      <c r="Q100" s="222"/>
      <c r="R100" s="36"/>
      <c r="S100" s="141"/>
      <c r="T100" s="142"/>
      <c r="U100" s="143" t="s">
        <v>41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4" t="s">
        <v>143</v>
      </c>
      <c r="AZ100" s="141"/>
      <c r="BA100" s="141"/>
      <c r="BB100" s="141"/>
      <c r="BC100" s="141"/>
      <c r="BD100" s="141"/>
      <c r="BE100" s="145">
        <f aca="true" t="shared" si="0" ref="BE100:BE105">IF(U100="základná",N100,0)</f>
        <v>0</v>
      </c>
      <c r="BF100" s="145">
        <f aca="true" t="shared" si="1" ref="BF100:BF105">IF(U100="znížená",N100,0)</f>
        <v>0</v>
      </c>
      <c r="BG100" s="145">
        <f aca="true" t="shared" si="2" ref="BG100:BG105">IF(U100="zákl. prenesená",N100,0)</f>
        <v>0</v>
      </c>
      <c r="BH100" s="145">
        <f aca="true" t="shared" si="3" ref="BH100:BH105">IF(U100="zníž. prenesená",N100,0)</f>
        <v>0</v>
      </c>
      <c r="BI100" s="145">
        <f aca="true" t="shared" si="4" ref="BI100:BI105">IF(U100="nulová",N100,0)</f>
        <v>0</v>
      </c>
      <c r="BJ100" s="144" t="s">
        <v>144</v>
      </c>
      <c r="BK100" s="141"/>
      <c r="BL100" s="141"/>
      <c r="BM100" s="141"/>
    </row>
    <row r="101" spans="2:65" s="1" customFormat="1" ht="18" customHeight="1">
      <c r="B101" s="34"/>
      <c r="C101" s="35"/>
      <c r="D101" s="223" t="s">
        <v>145</v>
      </c>
      <c r="E101" s="224"/>
      <c r="F101" s="224"/>
      <c r="G101" s="224"/>
      <c r="H101" s="224"/>
      <c r="I101" s="35"/>
      <c r="J101" s="35"/>
      <c r="K101" s="35"/>
      <c r="L101" s="35"/>
      <c r="M101" s="35"/>
      <c r="N101" s="221">
        <f>ROUND(N88*T101,2)</f>
        <v>0</v>
      </c>
      <c r="O101" s="222"/>
      <c r="P101" s="222"/>
      <c r="Q101" s="222"/>
      <c r="R101" s="36"/>
      <c r="S101" s="141"/>
      <c r="T101" s="142"/>
      <c r="U101" s="143" t="s">
        <v>41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4" t="s">
        <v>143</v>
      </c>
      <c r="AZ101" s="141"/>
      <c r="BA101" s="141"/>
      <c r="BB101" s="141"/>
      <c r="BC101" s="141"/>
      <c r="BD101" s="141"/>
      <c r="BE101" s="145">
        <f t="shared" si="0"/>
        <v>0</v>
      </c>
      <c r="BF101" s="145">
        <f t="shared" si="1"/>
        <v>0</v>
      </c>
      <c r="BG101" s="145">
        <f t="shared" si="2"/>
        <v>0</v>
      </c>
      <c r="BH101" s="145">
        <f t="shared" si="3"/>
        <v>0</v>
      </c>
      <c r="BI101" s="145">
        <f t="shared" si="4"/>
        <v>0</v>
      </c>
      <c r="BJ101" s="144" t="s">
        <v>144</v>
      </c>
      <c r="BK101" s="141"/>
      <c r="BL101" s="141"/>
      <c r="BM101" s="141"/>
    </row>
    <row r="102" spans="2:65" s="1" customFormat="1" ht="18" customHeight="1">
      <c r="B102" s="34"/>
      <c r="C102" s="35"/>
      <c r="D102" s="223" t="s">
        <v>146</v>
      </c>
      <c r="E102" s="224"/>
      <c r="F102" s="224"/>
      <c r="G102" s="224"/>
      <c r="H102" s="224"/>
      <c r="I102" s="35"/>
      <c r="J102" s="35"/>
      <c r="K102" s="35"/>
      <c r="L102" s="35"/>
      <c r="M102" s="35"/>
      <c r="N102" s="221">
        <f>ROUND(N88*T102,2)</f>
        <v>0</v>
      </c>
      <c r="O102" s="222"/>
      <c r="P102" s="222"/>
      <c r="Q102" s="222"/>
      <c r="R102" s="36"/>
      <c r="S102" s="141"/>
      <c r="T102" s="142"/>
      <c r="U102" s="143" t="s">
        <v>41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4" t="s">
        <v>143</v>
      </c>
      <c r="AZ102" s="141"/>
      <c r="BA102" s="141"/>
      <c r="BB102" s="141"/>
      <c r="BC102" s="141"/>
      <c r="BD102" s="141"/>
      <c r="BE102" s="145">
        <f t="shared" si="0"/>
        <v>0</v>
      </c>
      <c r="BF102" s="145">
        <f t="shared" si="1"/>
        <v>0</v>
      </c>
      <c r="BG102" s="145">
        <f t="shared" si="2"/>
        <v>0</v>
      </c>
      <c r="BH102" s="145">
        <f t="shared" si="3"/>
        <v>0</v>
      </c>
      <c r="BI102" s="145">
        <f t="shared" si="4"/>
        <v>0</v>
      </c>
      <c r="BJ102" s="144" t="s">
        <v>144</v>
      </c>
      <c r="BK102" s="141"/>
      <c r="BL102" s="141"/>
      <c r="BM102" s="141"/>
    </row>
    <row r="103" spans="2:65" s="1" customFormat="1" ht="18" customHeight="1">
      <c r="B103" s="34"/>
      <c r="C103" s="35"/>
      <c r="D103" s="223" t="s">
        <v>147</v>
      </c>
      <c r="E103" s="224"/>
      <c r="F103" s="224"/>
      <c r="G103" s="224"/>
      <c r="H103" s="224"/>
      <c r="I103" s="35"/>
      <c r="J103" s="35"/>
      <c r="K103" s="35"/>
      <c r="L103" s="35"/>
      <c r="M103" s="35"/>
      <c r="N103" s="221">
        <f>ROUND(N88*T103,2)</f>
        <v>0</v>
      </c>
      <c r="O103" s="222"/>
      <c r="P103" s="222"/>
      <c r="Q103" s="222"/>
      <c r="R103" s="36"/>
      <c r="S103" s="141"/>
      <c r="T103" s="142"/>
      <c r="U103" s="143" t="s">
        <v>41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4" t="s">
        <v>143</v>
      </c>
      <c r="AZ103" s="141"/>
      <c r="BA103" s="141"/>
      <c r="BB103" s="141"/>
      <c r="BC103" s="141"/>
      <c r="BD103" s="141"/>
      <c r="BE103" s="145">
        <f t="shared" si="0"/>
        <v>0</v>
      </c>
      <c r="BF103" s="145">
        <f t="shared" si="1"/>
        <v>0</v>
      </c>
      <c r="BG103" s="145">
        <f t="shared" si="2"/>
        <v>0</v>
      </c>
      <c r="BH103" s="145">
        <f t="shared" si="3"/>
        <v>0</v>
      </c>
      <c r="BI103" s="145">
        <f t="shared" si="4"/>
        <v>0</v>
      </c>
      <c r="BJ103" s="144" t="s">
        <v>144</v>
      </c>
      <c r="BK103" s="141"/>
      <c r="BL103" s="141"/>
      <c r="BM103" s="141"/>
    </row>
    <row r="104" spans="2:65" s="1" customFormat="1" ht="18" customHeight="1">
      <c r="B104" s="34"/>
      <c r="C104" s="35"/>
      <c r="D104" s="223" t="s">
        <v>148</v>
      </c>
      <c r="E104" s="224"/>
      <c r="F104" s="224"/>
      <c r="G104" s="224"/>
      <c r="H104" s="224"/>
      <c r="I104" s="35"/>
      <c r="J104" s="35"/>
      <c r="K104" s="35"/>
      <c r="L104" s="35"/>
      <c r="M104" s="35"/>
      <c r="N104" s="221">
        <f>ROUND(N88*T104,2)</f>
        <v>0</v>
      </c>
      <c r="O104" s="222"/>
      <c r="P104" s="222"/>
      <c r="Q104" s="222"/>
      <c r="R104" s="36"/>
      <c r="S104" s="141"/>
      <c r="T104" s="142"/>
      <c r="U104" s="143" t="s">
        <v>41</v>
      </c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4" t="s">
        <v>143</v>
      </c>
      <c r="AZ104" s="141"/>
      <c r="BA104" s="141"/>
      <c r="BB104" s="141"/>
      <c r="BC104" s="141"/>
      <c r="BD104" s="141"/>
      <c r="BE104" s="145">
        <f t="shared" si="0"/>
        <v>0</v>
      </c>
      <c r="BF104" s="145">
        <f t="shared" si="1"/>
        <v>0</v>
      </c>
      <c r="BG104" s="145">
        <f t="shared" si="2"/>
        <v>0</v>
      </c>
      <c r="BH104" s="145">
        <f t="shared" si="3"/>
        <v>0</v>
      </c>
      <c r="BI104" s="145">
        <f t="shared" si="4"/>
        <v>0</v>
      </c>
      <c r="BJ104" s="144" t="s">
        <v>144</v>
      </c>
      <c r="BK104" s="141"/>
      <c r="BL104" s="141"/>
      <c r="BM104" s="141"/>
    </row>
    <row r="105" spans="2:65" s="1" customFormat="1" ht="18" customHeight="1">
      <c r="B105" s="34"/>
      <c r="C105" s="35"/>
      <c r="D105" s="105" t="s">
        <v>149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221">
        <f>ROUND(N88*T105,2)</f>
        <v>0</v>
      </c>
      <c r="O105" s="222"/>
      <c r="P105" s="222"/>
      <c r="Q105" s="222"/>
      <c r="R105" s="36"/>
      <c r="S105" s="141"/>
      <c r="T105" s="146"/>
      <c r="U105" s="147" t="s">
        <v>41</v>
      </c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4" t="s">
        <v>150</v>
      </c>
      <c r="AZ105" s="141"/>
      <c r="BA105" s="141"/>
      <c r="BB105" s="141"/>
      <c r="BC105" s="141"/>
      <c r="BD105" s="141"/>
      <c r="BE105" s="145">
        <f t="shared" si="0"/>
        <v>0</v>
      </c>
      <c r="BF105" s="145">
        <f t="shared" si="1"/>
        <v>0</v>
      </c>
      <c r="BG105" s="145">
        <f t="shared" si="2"/>
        <v>0</v>
      </c>
      <c r="BH105" s="145">
        <f t="shared" si="3"/>
        <v>0</v>
      </c>
      <c r="BI105" s="145">
        <f t="shared" si="4"/>
        <v>0</v>
      </c>
      <c r="BJ105" s="144" t="s">
        <v>144</v>
      </c>
      <c r="BK105" s="141"/>
      <c r="BL105" s="141"/>
      <c r="BM105" s="141"/>
    </row>
    <row r="106" spans="2:21" s="1" customFormat="1" ht="13.5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  <c r="T106" s="128"/>
      <c r="U106" s="128"/>
    </row>
    <row r="107" spans="2:21" s="1" customFormat="1" ht="29.25" customHeight="1">
      <c r="B107" s="34"/>
      <c r="C107" s="116" t="s">
        <v>103</v>
      </c>
      <c r="D107" s="117"/>
      <c r="E107" s="117"/>
      <c r="F107" s="117"/>
      <c r="G107" s="117"/>
      <c r="H107" s="117"/>
      <c r="I107" s="117"/>
      <c r="J107" s="117"/>
      <c r="K107" s="117"/>
      <c r="L107" s="227">
        <f>ROUND(SUM(N88+N99),2)</f>
        <v>0</v>
      </c>
      <c r="M107" s="227"/>
      <c r="N107" s="227"/>
      <c r="O107" s="227"/>
      <c r="P107" s="227"/>
      <c r="Q107" s="227"/>
      <c r="R107" s="36"/>
      <c r="T107" s="128"/>
      <c r="U107" s="128"/>
    </row>
    <row r="108" spans="2:21" s="1" customFormat="1" ht="6.7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  <c r="T108" s="128"/>
      <c r="U108" s="128"/>
    </row>
    <row r="112" spans="2:18" s="1" customFormat="1" ht="6.75" customHeight="1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spans="2:18" s="1" customFormat="1" ht="36.75" customHeight="1">
      <c r="B113" s="34"/>
      <c r="C113" s="185" t="s">
        <v>151</v>
      </c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36"/>
    </row>
    <row r="114" spans="2:18" s="1" customFormat="1" ht="6.7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18" s="1" customFormat="1" ht="30" customHeight="1">
      <c r="B115" s="34"/>
      <c r="C115" s="29" t="s">
        <v>17</v>
      </c>
      <c r="D115" s="35"/>
      <c r="E115" s="35"/>
      <c r="F115" s="230" t="str">
        <f>F6</f>
        <v>MŠ Olšavica</v>
      </c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35"/>
      <c r="R115" s="36"/>
    </row>
    <row r="116" spans="2:18" s="1" customFormat="1" ht="36.75" customHeight="1">
      <c r="B116" s="34"/>
      <c r="C116" s="68" t="s">
        <v>110</v>
      </c>
      <c r="D116" s="35"/>
      <c r="E116" s="35"/>
      <c r="F116" s="205" t="str">
        <f>F7</f>
        <v>03 - ÚK</v>
      </c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35"/>
      <c r="R116" s="36"/>
    </row>
    <row r="117" spans="2:18" s="1" customFormat="1" ht="6.7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18" s="1" customFormat="1" ht="18" customHeight="1">
      <c r="B118" s="34"/>
      <c r="C118" s="29" t="s">
        <v>22</v>
      </c>
      <c r="D118" s="35"/>
      <c r="E118" s="35"/>
      <c r="F118" s="27" t="str">
        <f>F9</f>
        <v> </v>
      </c>
      <c r="G118" s="35"/>
      <c r="H118" s="35"/>
      <c r="I118" s="35"/>
      <c r="J118" s="35"/>
      <c r="K118" s="29" t="s">
        <v>24</v>
      </c>
      <c r="L118" s="35"/>
      <c r="M118" s="234" t="str">
        <f>IF(O9="","",O9)</f>
        <v>6. 11. 2017</v>
      </c>
      <c r="N118" s="234"/>
      <c r="O118" s="234"/>
      <c r="P118" s="234"/>
      <c r="Q118" s="35"/>
      <c r="R118" s="36"/>
    </row>
    <row r="119" spans="2:18" s="1" customFormat="1" ht="6.7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18" s="1" customFormat="1" ht="15">
      <c r="B120" s="34"/>
      <c r="C120" s="29" t="s">
        <v>26</v>
      </c>
      <c r="D120" s="35"/>
      <c r="E120" s="35"/>
      <c r="F120" s="27" t="str">
        <f>E12</f>
        <v> </v>
      </c>
      <c r="G120" s="35"/>
      <c r="H120" s="35"/>
      <c r="I120" s="35"/>
      <c r="J120" s="35"/>
      <c r="K120" s="29" t="s">
        <v>31</v>
      </c>
      <c r="L120" s="35"/>
      <c r="M120" s="189" t="str">
        <f>E18</f>
        <v> </v>
      </c>
      <c r="N120" s="189"/>
      <c r="O120" s="189"/>
      <c r="P120" s="189"/>
      <c r="Q120" s="189"/>
      <c r="R120" s="36"/>
    </row>
    <row r="121" spans="2:18" s="1" customFormat="1" ht="14.25" customHeight="1">
      <c r="B121" s="34"/>
      <c r="C121" s="29" t="s">
        <v>29</v>
      </c>
      <c r="D121" s="35"/>
      <c r="E121" s="35"/>
      <c r="F121" s="27" t="str">
        <f>IF(E15="","",E15)</f>
        <v>Vyplň údaj</v>
      </c>
      <c r="G121" s="35"/>
      <c r="H121" s="35"/>
      <c r="I121" s="35"/>
      <c r="J121" s="35"/>
      <c r="K121" s="29" t="s">
        <v>33</v>
      </c>
      <c r="L121" s="35"/>
      <c r="M121" s="189" t="str">
        <f>E21</f>
        <v> </v>
      </c>
      <c r="N121" s="189"/>
      <c r="O121" s="189"/>
      <c r="P121" s="189"/>
      <c r="Q121" s="189"/>
      <c r="R121" s="36"/>
    </row>
    <row r="122" spans="2:18" s="1" customFormat="1" ht="9.7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27" s="8" customFormat="1" ht="29.25" customHeight="1">
      <c r="B123" s="148"/>
      <c r="C123" s="149" t="s">
        <v>152</v>
      </c>
      <c r="D123" s="150" t="s">
        <v>153</v>
      </c>
      <c r="E123" s="150" t="s">
        <v>56</v>
      </c>
      <c r="F123" s="249" t="s">
        <v>154</v>
      </c>
      <c r="G123" s="249"/>
      <c r="H123" s="249"/>
      <c r="I123" s="249"/>
      <c r="J123" s="150" t="s">
        <v>155</v>
      </c>
      <c r="K123" s="150" t="s">
        <v>156</v>
      </c>
      <c r="L123" s="249" t="s">
        <v>157</v>
      </c>
      <c r="M123" s="249"/>
      <c r="N123" s="249" t="s">
        <v>115</v>
      </c>
      <c r="O123" s="249"/>
      <c r="P123" s="249"/>
      <c r="Q123" s="250"/>
      <c r="R123" s="151"/>
      <c r="T123" s="79" t="s">
        <v>158</v>
      </c>
      <c r="U123" s="80" t="s">
        <v>38</v>
      </c>
      <c r="V123" s="80" t="s">
        <v>159</v>
      </c>
      <c r="W123" s="80" t="s">
        <v>160</v>
      </c>
      <c r="X123" s="80" t="s">
        <v>161</v>
      </c>
      <c r="Y123" s="80" t="s">
        <v>162</v>
      </c>
      <c r="Z123" s="80" t="s">
        <v>163</v>
      </c>
      <c r="AA123" s="81" t="s">
        <v>164</v>
      </c>
    </row>
    <row r="124" spans="2:63" s="1" customFormat="1" ht="29.25" customHeight="1">
      <c r="B124" s="34"/>
      <c r="C124" s="83" t="s">
        <v>112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272">
        <f>BK124</f>
        <v>0</v>
      </c>
      <c r="O124" s="273"/>
      <c r="P124" s="273"/>
      <c r="Q124" s="273"/>
      <c r="R124" s="36"/>
      <c r="T124" s="82"/>
      <c r="U124" s="50"/>
      <c r="V124" s="50"/>
      <c r="W124" s="152">
        <f>W125+W126+W225</f>
        <v>0</v>
      </c>
      <c r="X124" s="50"/>
      <c r="Y124" s="152">
        <f>Y125+Y126+Y225</f>
        <v>0</v>
      </c>
      <c r="Z124" s="50"/>
      <c r="AA124" s="153">
        <f>AA125+AA126+AA225</f>
        <v>0</v>
      </c>
      <c r="AT124" s="18" t="s">
        <v>73</v>
      </c>
      <c r="AU124" s="18" t="s">
        <v>117</v>
      </c>
      <c r="BK124" s="154">
        <f>BK125+BK126+BK225</f>
        <v>0</v>
      </c>
    </row>
    <row r="125" spans="2:65" s="1" customFormat="1" ht="16.5" customHeight="1">
      <c r="B125" s="34"/>
      <c r="C125" s="166" t="s">
        <v>82</v>
      </c>
      <c r="D125" s="166" t="s">
        <v>167</v>
      </c>
      <c r="E125" s="167" t="s">
        <v>144</v>
      </c>
      <c r="F125" s="251" t="s">
        <v>728</v>
      </c>
      <c r="G125" s="251"/>
      <c r="H125" s="251"/>
      <c r="I125" s="251"/>
      <c r="J125" s="168" t="s">
        <v>171</v>
      </c>
      <c r="K125" s="169">
        <v>5</v>
      </c>
      <c r="L125" s="252">
        <v>0</v>
      </c>
      <c r="M125" s="253"/>
      <c r="N125" s="254">
        <f>ROUND(L125*K125,3)</f>
        <v>0</v>
      </c>
      <c r="O125" s="254"/>
      <c r="P125" s="254"/>
      <c r="Q125" s="254"/>
      <c r="R125" s="36"/>
      <c r="T125" s="171" t="s">
        <v>20</v>
      </c>
      <c r="U125" s="43" t="s">
        <v>41</v>
      </c>
      <c r="V125" s="35"/>
      <c r="W125" s="172">
        <f>V125*K125</f>
        <v>0</v>
      </c>
      <c r="X125" s="172">
        <v>0</v>
      </c>
      <c r="Y125" s="172">
        <f>X125*K125</f>
        <v>0</v>
      </c>
      <c r="Z125" s="172">
        <v>0</v>
      </c>
      <c r="AA125" s="173">
        <f>Z125*K125</f>
        <v>0</v>
      </c>
      <c r="AR125" s="18" t="s">
        <v>171</v>
      </c>
      <c r="AT125" s="18" t="s">
        <v>167</v>
      </c>
      <c r="AU125" s="18" t="s">
        <v>74</v>
      </c>
      <c r="AY125" s="18" t="s">
        <v>165</v>
      </c>
      <c r="BE125" s="109">
        <f>IF(U125="základná",N125,0)</f>
        <v>0</v>
      </c>
      <c r="BF125" s="109">
        <f>IF(U125="znížená",N125,0)</f>
        <v>0</v>
      </c>
      <c r="BG125" s="109">
        <f>IF(U125="zákl. prenesená",N125,0)</f>
        <v>0</v>
      </c>
      <c r="BH125" s="109">
        <f>IF(U125="zníž. prenesená",N125,0)</f>
        <v>0</v>
      </c>
      <c r="BI125" s="109">
        <f>IF(U125="nulová",N125,0)</f>
        <v>0</v>
      </c>
      <c r="BJ125" s="18" t="s">
        <v>144</v>
      </c>
      <c r="BK125" s="174">
        <f>ROUND(L125*K125,3)</f>
        <v>0</v>
      </c>
      <c r="BL125" s="18" t="s">
        <v>171</v>
      </c>
      <c r="BM125" s="18" t="s">
        <v>144</v>
      </c>
    </row>
    <row r="126" spans="2:63" s="9" customFormat="1" ht="36.75" customHeight="1">
      <c r="B126" s="155"/>
      <c r="C126" s="156"/>
      <c r="D126" s="157" t="s">
        <v>137</v>
      </c>
      <c r="E126" s="157"/>
      <c r="F126" s="157"/>
      <c r="G126" s="157"/>
      <c r="H126" s="157"/>
      <c r="I126" s="157"/>
      <c r="J126" s="157"/>
      <c r="K126" s="157"/>
      <c r="L126" s="157"/>
      <c r="M126" s="157"/>
      <c r="N126" s="269">
        <f>BK126</f>
        <v>0</v>
      </c>
      <c r="O126" s="270"/>
      <c r="P126" s="270"/>
      <c r="Q126" s="270"/>
      <c r="R126" s="158"/>
      <c r="T126" s="159"/>
      <c r="U126" s="156"/>
      <c r="V126" s="156"/>
      <c r="W126" s="160">
        <f>W127+W131+W143+W153+W178+W196+W220</f>
        <v>0</v>
      </c>
      <c r="X126" s="156"/>
      <c r="Y126" s="160">
        <f>Y127+Y131+Y143+Y153+Y178+Y196+Y220</f>
        <v>0</v>
      </c>
      <c r="Z126" s="156"/>
      <c r="AA126" s="161">
        <f>AA127+AA131+AA143+AA153+AA178+AA196+AA220</f>
        <v>0</v>
      </c>
      <c r="AR126" s="162" t="s">
        <v>82</v>
      </c>
      <c r="AT126" s="163" t="s">
        <v>73</v>
      </c>
      <c r="AU126" s="163" t="s">
        <v>74</v>
      </c>
      <c r="AY126" s="162" t="s">
        <v>165</v>
      </c>
      <c r="BK126" s="164">
        <f>BK127+BK131+BK143+BK153+BK178+BK196+BK220</f>
        <v>0</v>
      </c>
    </row>
    <row r="127" spans="2:63" s="9" customFormat="1" ht="19.5" customHeight="1">
      <c r="B127" s="155"/>
      <c r="C127" s="156"/>
      <c r="D127" s="165" t="s">
        <v>893</v>
      </c>
      <c r="E127" s="165"/>
      <c r="F127" s="165"/>
      <c r="G127" s="165"/>
      <c r="H127" s="165"/>
      <c r="I127" s="165"/>
      <c r="J127" s="165"/>
      <c r="K127" s="165"/>
      <c r="L127" s="165"/>
      <c r="M127" s="165"/>
      <c r="N127" s="263">
        <f>BK127</f>
        <v>0</v>
      </c>
      <c r="O127" s="264"/>
      <c r="P127" s="264"/>
      <c r="Q127" s="264"/>
      <c r="R127" s="158"/>
      <c r="T127" s="159"/>
      <c r="U127" s="156"/>
      <c r="V127" s="156"/>
      <c r="W127" s="160">
        <f>SUM(W128:W130)</f>
        <v>0</v>
      </c>
      <c r="X127" s="156"/>
      <c r="Y127" s="160">
        <f>SUM(Y128:Y130)</f>
        <v>0</v>
      </c>
      <c r="Z127" s="156"/>
      <c r="AA127" s="161">
        <f>SUM(AA128:AA130)</f>
        <v>0</v>
      </c>
      <c r="AR127" s="162" t="s">
        <v>82</v>
      </c>
      <c r="AT127" s="163" t="s">
        <v>73</v>
      </c>
      <c r="AU127" s="163" t="s">
        <v>82</v>
      </c>
      <c r="AY127" s="162" t="s">
        <v>165</v>
      </c>
      <c r="BK127" s="164">
        <f>SUM(BK128:BK130)</f>
        <v>0</v>
      </c>
    </row>
    <row r="128" spans="2:65" s="1" customFormat="1" ht="25.5" customHeight="1">
      <c r="B128" s="34"/>
      <c r="C128" s="166" t="s">
        <v>899</v>
      </c>
      <c r="D128" s="166" t="s">
        <v>167</v>
      </c>
      <c r="E128" s="167" t="s">
        <v>900</v>
      </c>
      <c r="F128" s="251" t="s">
        <v>901</v>
      </c>
      <c r="G128" s="251"/>
      <c r="H128" s="251"/>
      <c r="I128" s="251"/>
      <c r="J128" s="168" t="s">
        <v>222</v>
      </c>
      <c r="K128" s="169">
        <v>16</v>
      </c>
      <c r="L128" s="252">
        <v>0</v>
      </c>
      <c r="M128" s="253"/>
      <c r="N128" s="254">
        <f>ROUND(L128*K128,3)</f>
        <v>0</v>
      </c>
      <c r="O128" s="254"/>
      <c r="P128" s="254"/>
      <c r="Q128" s="254"/>
      <c r="R128" s="36"/>
      <c r="T128" s="171" t="s">
        <v>20</v>
      </c>
      <c r="U128" s="43" t="s">
        <v>41</v>
      </c>
      <c r="V128" s="35"/>
      <c r="W128" s="172">
        <f>V128*K128</f>
        <v>0</v>
      </c>
      <c r="X128" s="172">
        <v>0</v>
      </c>
      <c r="Y128" s="172">
        <f>X128*K128</f>
        <v>0</v>
      </c>
      <c r="Z128" s="172">
        <v>0</v>
      </c>
      <c r="AA128" s="173">
        <f>Z128*K128</f>
        <v>0</v>
      </c>
      <c r="AR128" s="18" t="s">
        <v>171</v>
      </c>
      <c r="AT128" s="18" t="s">
        <v>167</v>
      </c>
      <c r="AU128" s="18" t="s">
        <v>144</v>
      </c>
      <c r="AY128" s="18" t="s">
        <v>165</v>
      </c>
      <c r="BE128" s="109">
        <f>IF(U128="základná",N128,0)</f>
        <v>0</v>
      </c>
      <c r="BF128" s="109">
        <f>IF(U128="znížená",N128,0)</f>
        <v>0</v>
      </c>
      <c r="BG128" s="109">
        <f>IF(U128="zákl. prenesená",N128,0)</f>
        <v>0</v>
      </c>
      <c r="BH128" s="109">
        <f>IF(U128="zníž. prenesená",N128,0)</f>
        <v>0</v>
      </c>
      <c r="BI128" s="109">
        <f>IF(U128="nulová",N128,0)</f>
        <v>0</v>
      </c>
      <c r="BJ128" s="18" t="s">
        <v>144</v>
      </c>
      <c r="BK128" s="174">
        <f>ROUND(L128*K128,3)</f>
        <v>0</v>
      </c>
      <c r="BL128" s="18" t="s">
        <v>171</v>
      </c>
      <c r="BM128" s="18" t="s">
        <v>171</v>
      </c>
    </row>
    <row r="129" spans="2:65" s="1" customFormat="1" ht="38.25" customHeight="1">
      <c r="B129" s="34"/>
      <c r="C129" s="175" t="s">
        <v>902</v>
      </c>
      <c r="D129" s="175" t="s">
        <v>224</v>
      </c>
      <c r="E129" s="176" t="s">
        <v>903</v>
      </c>
      <c r="F129" s="255" t="s">
        <v>904</v>
      </c>
      <c r="G129" s="255"/>
      <c r="H129" s="255"/>
      <c r="I129" s="255"/>
      <c r="J129" s="177" t="s">
        <v>222</v>
      </c>
      <c r="K129" s="178">
        <v>16.32</v>
      </c>
      <c r="L129" s="256">
        <v>0</v>
      </c>
      <c r="M129" s="257"/>
      <c r="N129" s="258">
        <f>ROUND(L129*K129,3)</f>
        <v>0</v>
      </c>
      <c r="O129" s="254"/>
      <c r="P129" s="254"/>
      <c r="Q129" s="254"/>
      <c r="R129" s="36"/>
      <c r="T129" s="171" t="s">
        <v>20</v>
      </c>
      <c r="U129" s="43" t="s">
        <v>41</v>
      </c>
      <c r="V129" s="35"/>
      <c r="W129" s="172">
        <f>V129*K129</f>
        <v>0</v>
      </c>
      <c r="X129" s="172">
        <v>0</v>
      </c>
      <c r="Y129" s="172">
        <f>X129*K129</f>
        <v>0</v>
      </c>
      <c r="Z129" s="172">
        <v>0</v>
      </c>
      <c r="AA129" s="173">
        <f>Z129*K129</f>
        <v>0</v>
      </c>
      <c r="AR129" s="18" t="s">
        <v>177</v>
      </c>
      <c r="AT129" s="18" t="s">
        <v>224</v>
      </c>
      <c r="AU129" s="18" t="s">
        <v>144</v>
      </c>
      <c r="AY129" s="18" t="s">
        <v>165</v>
      </c>
      <c r="BE129" s="109">
        <f>IF(U129="základná",N129,0)</f>
        <v>0</v>
      </c>
      <c r="BF129" s="109">
        <f>IF(U129="znížená",N129,0)</f>
        <v>0</v>
      </c>
      <c r="BG129" s="109">
        <f>IF(U129="zákl. prenesená",N129,0)</f>
        <v>0</v>
      </c>
      <c r="BH129" s="109">
        <f>IF(U129="zníž. prenesená",N129,0)</f>
        <v>0</v>
      </c>
      <c r="BI129" s="109">
        <f>IF(U129="nulová",N129,0)</f>
        <v>0</v>
      </c>
      <c r="BJ129" s="18" t="s">
        <v>144</v>
      </c>
      <c r="BK129" s="174">
        <f>ROUND(L129*K129,3)</f>
        <v>0</v>
      </c>
      <c r="BL129" s="18" t="s">
        <v>171</v>
      </c>
      <c r="BM129" s="18" t="s">
        <v>166</v>
      </c>
    </row>
    <row r="130" spans="2:65" s="1" customFormat="1" ht="25.5" customHeight="1">
      <c r="B130" s="34"/>
      <c r="C130" s="166" t="s">
        <v>905</v>
      </c>
      <c r="D130" s="166" t="s">
        <v>167</v>
      </c>
      <c r="E130" s="167" t="s">
        <v>906</v>
      </c>
      <c r="F130" s="251" t="s">
        <v>907</v>
      </c>
      <c r="G130" s="251"/>
      <c r="H130" s="251"/>
      <c r="I130" s="251"/>
      <c r="J130" s="168" t="s">
        <v>908</v>
      </c>
      <c r="K130" s="170">
        <v>0</v>
      </c>
      <c r="L130" s="252">
        <v>0</v>
      </c>
      <c r="M130" s="253"/>
      <c r="N130" s="254">
        <f>ROUND(L130*K130,3)</f>
        <v>0</v>
      </c>
      <c r="O130" s="254"/>
      <c r="P130" s="254"/>
      <c r="Q130" s="254"/>
      <c r="R130" s="36"/>
      <c r="T130" s="171" t="s">
        <v>20</v>
      </c>
      <c r="U130" s="43" t="s">
        <v>41</v>
      </c>
      <c r="V130" s="35"/>
      <c r="W130" s="172">
        <f>V130*K130</f>
        <v>0</v>
      </c>
      <c r="X130" s="172">
        <v>0</v>
      </c>
      <c r="Y130" s="172">
        <f>X130*K130</f>
        <v>0</v>
      </c>
      <c r="Z130" s="172">
        <v>0</v>
      </c>
      <c r="AA130" s="173">
        <f>Z130*K130</f>
        <v>0</v>
      </c>
      <c r="AR130" s="18" t="s">
        <v>171</v>
      </c>
      <c r="AT130" s="18" t="s">
        <v>167</v>
      </c>
      <c r="AU130" s="18" t="s">
        <v>144</v>
      </c>
      <c r="AY130" s="18" t="s">
        <v>165</v>
      </c>
      <c r="BE130" s="109">
        <f>IF(U130="základná",N130,0)</f>
        <v>0</v>
      </c>
      <c r="BF130" s="109">
        <f>IF(U130="znížená",N130,0)</f>
        <v>0</v>
      </c>
      <c r="BG130" s="109">
        <f>IF(U130="zákl. prenesená",N130,0)</f>
        <v>0</v>
      </c>
      <c r="BH130" s="109">
        <f>IF(U130="zníž. prenesená",N130,0)</f>
        <v>0</v>
      </c>
      <c r="BI130" s="109">
        <f>IF(U130="nulová",N130,0)</f>
        <v>0</v>
      </c>
      <c r="BJ130" s="18" t="s">
        <v>144</v>
      </c>
      <c r="BK130" s="174">
        <f>ROUND(L130*K130,3)</f>
        <v>0</v>
      </c>
      <c r="BL130" s="18" t="s">
        <v>171</v>
      </c>
      <c r="BM130" s="18" t="s">
        <v>177</v>
      </c>
    </row>
    <row r="131" spans="2:63" s="9" customFormat="1" ht="29.25" customHeight="1">
      <c r="B131" s="155"/>
      <c r="C131" s="156"/>
      <c r="D131" s="165" t="s">
        <v>894</v>
      </c>
      <c r="E131" s="165"/>
      <c r="F131" s="165"/>
      <c r="G131" s="165"/>
      <c r="H131" s="165"/>
      <c r="I131" s="165"/>
      <c r="J131" s="165"/>
      <c r="K131" s="165"/>
      <c r="L131" s="165"/>
      <c r="M131" s="165"/>
      <c r="N131" s="265">
        <f>BK131</f>
        <v>0</v>
      </c>
      <c r="O131" s="266"/>
      <c r="P131" s="266"/>
      <c r="Q131" s="266"/>
      <c r="R131" s="158"/>
      <c r="T131" s="159"/>
      <c r="U131" s="156"/>
      <c r="V131" s="156"/>
      <c r="W131" s="160">
        <f>SUM(W132:W142)</f>
        <v>0</v>
      </c>
      <c r="X131" s="156"/>
      <c r="Y131" s="160">
        <f>SUM(Y132:Y142)</f>
        <v>0</v>
      </c>
      <c r="Z131" s="156"/>
      <c r="AA131" s="161">
        <f>SUM(AA132:AA142)</f>
        <v>0</v>
      </c>
      <c r="AR131" s="162" t="s">
        <v>82</v>
      </c>
      <c r="AT131" s="163" t="s">
        <v>73</v>
      </c>
      <c r="AU131" s="163" t="s">
        <v>82</v>
      </c>
      <c r="AY131" s="162" t="s">
        <v>165</v>
      </c>
      <c r="BK131" s="164">
        <f>SUM(BK132:BK142)</f>
        <v>0</v>
      </c>
    </row>
    <row r="132" spans="2:65" s="1" customFormat="1" ht="25.5" customHeight="1">
      <c r="B132" s="34"/>
      <c r="C132" s="166" t="s">
        <v>909</v>
      </c>
      <c r="D132" s="166" t="s">
        <v>167</v>
      </c>
      <c r="E132" s="167" t="s">
        <v>910</v>
      </c>
      <c r="F132" s="251" t="s">
        <v>911</v>
      </c>
      <c r="G132" s="251"/>
      <c r="H132" s="251"/>
      <c r="I132" s="251"/>
      <c r="J132" s="168" t="s">
        <v>912</v>
      </c>
      <c r="K132" s="169">
        <v>1</v>
      </c>
      <c r="L132" s="252">
        <v>0</v>
      </c>
      <c r="M132" s="253"/>
      <c r="N132" s="254">
        <f aca="true" t="shared" si="5" ref="N132:N142">ROUND(L132*K132,3)</f>
        <v>0</v>
      </c>
      <c r="O132" s="254"/>
      <c r="P132" s="254"/>
      <c r="Q132" s="254"/>
      <c r="R132" s="36"/>
      <c r="T132" s="171" t="s">
        <v>20</v>
      </c>
      <c r="U132" s="43" t="s">
        <v>41</v>
      </c>
      <c r="V132" s="35"/>
      <c r="W132" s="172">
        <f aca="true" t="shared" si="6" ref="W132:W142">V132*K132</f>
        <v>0</v>
      </c>
      <c r="X132" s="172">
        <v>0</v>
      </c>
      <c r="Y132" s="172">
        <f aca="true" t="shared" si="7" ref="Y132:Y142">X132*K132</f>
        <v>0</v>
      </c>
      <c r="Z132" s="172">
        <v>0</v>
      </c>
      <c r="AA132" s="173">
        <f aca="true" t="shared" si="8" ref="AA132:AA142">Z132*K132</f>
        <v>0</v>
      </c>
      <c r="AR132" s="18" t="s">
        <v>171</v>
      </c>
      <c r="AT132" s="18" t="s">
        <v>167</v>
      </c>
      <c r="AU132" s="18" t="s">
        <v>144</v>
      </c>
      <c r="AY132" s="18" t="s">
        <v>165</v>
      </c>
      <c r="BE132" s="109">
        <f aca="true" t="shared" si="9" ref="BE132:BE142">IF(U132="základná",N132,0)</f>
        <v>0</v>
      </c>
      <c r="BF132" s="109">
        <f aca="true" t="shared" si="10" ref="BF132:BF142">IF(U132="znížená",N132,0)</f>
        <v>0</v>
      </c>
      <c r="BG132" s="109">
        <f aca="true" t="shared" si="11" ref="BG132:BG142">IF(U132="zákl. prenesená",N132,0)</f>
        <v>0</v>
      </c>
      <c r="BH132" s="109">
        <f aca="true" t="shared" si="12" ref="BH132:BH142">IF(U132="zníž. prenesená",N132,0)</f>
        <v>0</v>
      </c>
      <c r="BI132" s="109">
        <f aca="true" t="shared" si="13" ref="BI132:BI142">IF(U132="nulová",N132,0)</f>
        <v>0</v>
      </c>
      <c r="BJ132" s="18" t="s">
        <v>144</v>
      </c>
      <c r="BK132" s="174">
        <f aca="true" t="shared" si="14" ref="BK132:BK142">ROUND(L132*K132,3)</f>
        <v>0</v>
      </c>
      <c r="BL132" s="18" t="s">
        <v>171</v>
      </c>
      <c r="BM132" s="18" t="s">
        <v>185</v>
      </c>
    </row>
    <row r="133" spans="2:65" s="1" customFormat="1" ht="25.5" customHeight="1">
      <c r="B133" s="34"/>
      <c r="C133" s="175" t="s">
        <v>913</v>
      </c>
      <c r="D133" s="175" t="s">
        <v>224</v>
      </c>
      <c r="E133" s="176" t="s">
        <v>914</v>
      </c>
      <c r="F133" s="255" t="s">
        <v>915</v>
      </c>
      <c r="G133" s="255"/>
      <c r="H133" s="255"/>
      <c r="I133" s="255"/>
      <c r="J133" s="177" t="s">
        <v>725</v>
      </c>
      <c r="K133" s="178">
        <v>1</v>
      </c>
      <c r="L133" s="256">
        <v>0</v>
      </c>
      <c r="M133" s="257"/>
      <c r="N133" s="258">
        <f t="shared" si="5"/>
        <v>0</v>
      </c>
      <c r="O133" s="254"/>
      <c r="P133" s="254"/>
      <c r="Q133" s="254"/>
      <c r="R133" s="36"/>
      <c r="T133" s="171" t="s">
        <v>20</v>
      </c>
      <c r="U133" s="43" t="s">
        <v>41</v>
      </c>
      <c r="V133" s="35"/>
      <c r="W133" s="172">
        <f t="shared" si="6"/>
        <v>0</v>
      </c>
      <c r="X133" s="172">
        <v>0</v>
      </c>
      <c r="Y133" s="172">
        <f t="shared" si="7"/>
        <v>0</v>
      </c>
      <c r="Z133" s="172">
        <v>0</v>
      </c>
      <c r="AA133" s="173">
        <f t="shared" si="8"/>
        <v>0</v>
      </c>
      <c r="AR133" s="18" t="s">
        <v>177</v>
      </c>
      <c r="AT133" s="18" t="s">
        <v>224</v>
      </c>
      <c r="AU133" s="18" t="s">
        <v>144</v>
      </c>
      <c r="AY133" s="18" t="s">
        <v>165</v>
      </c>
      <c r="BE133" s="109">
        <f t="shared" si="9"/>
        <v>0</v>
      </c>
      <c r="BF133" s="109">
        <f t="shared" si="10"/>
        <v>0</v>
      </c>
      <c r="BG133" s="109">
        <f t="shared" si="11"/>
        <v>0</v>
      </c>
      <c r="BH133" s="109">
        <f t="shared" si="12"/>
        <v>0</v>
      </c>
      <c r="BI133" s="109">
        <f t="shared" si="13"/>
        <v>0</v>
      </c>
      <c r="BJ133" s="18" t="s">
        <v>144</v>
      </c>
      <c r="BK133" s="174">
        <f t="shared" si="14"/>
        <v>0</v>
      </c>
      <c r="BL133" s="18" t="s">
        <v>171</v>
      </c>
      <c r="BM133" s="18" t="s">
        <v>194</v>
      </c>
    </row>
    <row r="134" spans="2:65" s="1" customFormat="1" ht="16.5" customHeight="1">
      <c r="B134" s="34"/>
      <c r="C134" s="175" t="s">
        <v>916</v>
      </c>
      <c r="D134" s="175" t="s">
        <v>224</v>
      </c>
      <c r="E134" s="176" t="s">
        <v>917</v>
      </c>
      <c r="F134" s="255" t="s">
        <v>918</v>
      </c>
      <c r="G134" s="255"/>
      <c r="H134" s="255"/>
      <c r="I134" s="255"/>
      <c r="J134" s="177" t="s">
        <v>725</v>
      </c>
      <c r="K134" s="178">
        <v>1</v>
      </c>
      <c r="L134" s="256">
        <v>0</v>
      </c>
      <c r="M134" s="257"/>
      <c r="N134" s="258">
        <f t="shared" si="5"/>
        <v>0</v>
      </c>
      <c r="O134" s="254"/>
      <c r="P134" s="254"/>
      <c r="Q134" s="254"/>
      <c r="R134" s="36"/>
      <c r="T134" s="171" t="s">
        <v>20</v>
      </c>
      <c r="U134" s="43" t="s">
        <v>41</v>
      </c>
      <c r="V134" s="35"/>
      <c r="W134" s="172">
        <f t="shared" si="6"/>
        <v>0</v>
      </c>
      <c r="X134" s="172">
        <v>0</v>
      </c>
      <c r="Y134" s="172">
        <f t="shared" si="7"/>
        <v>0</v>
      </c>
      <c r="Z134" s="172">
        <v>0</v>
      </c>
      <c r="AA134" s="173">
        <f t="shared" si="8"/>
        <v>0</v>
      </c>
      <c r="AR134" s="18" t="s">
        <v>177</v>
      </c>
      <c r="AT134" s="18" t="s">
        <v>224</v>
      </c>
      <c r="AU134" s="18" t="s">
        <v>144</v>
      </c>
      <c r="AY134" s="18" t="s">
        <v>165</v>
      </c>
      <c r="BE134" s="109">
        <f t="shared" si="9"/>
        <v>0</v>
      </c>
      <c r="BF134" s="109">
        <f t="shared" si="10"/>
        <v>0</v>
      </c>
      <c r="BG134" s="109">
        <f t="shared" si="11"/>
        <v>0</v>
      </c>
      <c r="BH134" s="109">
        <f t="shared" si="12"/>
        <v>0</v>
      </c>
      <c r="BI134" s="109">
        <f t="shared" si="13"/>
        <v>0</v>
      </c>
      <c r="BJ134" s="18" t="s">
        <v>144</v>
      </c>
      <c r="BK134" s="174">
        <f t="shared" si="14"/>
        <v>0</v>
      </c>
      <c r="BL134" s="18" t="s">
        <v>171</v>
      </c>
      <c r="BM134" s="18" t="s">
        <v>172</v>
      </c>
    </row>
    <row r="135" spans="2:65" s="1" customFormat="1" ht="16.5" customHeight="1">
      <c r="B135" s="34"/>
      <c r="C135" s="175" t="s">
        <v>919</v>
      </c>
      <c r="D135" s="175" t="s">
        <v>224</v>
      </c>
      <c r="E135" s="176" t="s">
        <v>920</v>
      </c>
      <c r="F135" s="255" t="s">
        <v>921</v>
      </c>
      <c r="G135" s="255"/>
      <c r="H135" s="255"/>
      <c r="I135" s="255"/>
      <c r="J135" s="177" t="s">
        <v>725</v>
      </c>
      <c r="K135" s="178">
        <v>1</v>
      </c>
      <c r="L135" s="256">
        <v>0</v>
      </c>
      <c r="M135" s="257"/>
      <c r="N135" s="258">
        <f t="shared" si="5"/>
        <v>0</v>
      </c>
      <c r="O135" s="254"/>
      <c r="P135" s="254"/>
      <c r="Q135" s="254"/>
      <c r="R135" s="36"/>
      <c r="T135" s="171" t="s">
        <v>20</v>
      </c>
      <c r="U135" s="43" t="s">
        <v>41</v>
      </c>
      <c r="V135" s="35"/>
      <c r="W135" s="172">
        <f t="shared" si="6"/>
        <v>0</v>
      </c>
      <c r="X135" s="172">
        <v>0</v>
      </c>
      <c r="Y135" s="172">
        <f t="shared" si="7"/>
        <v>0</v>
      </c>
      <c r="Z135" s="172">
        <v>0</v>
      </c>
      <c r="AA135" s="173">
        <f t="shared" si="8"/>
        <v>0</v>
      </c>
      <c r="AR135" s="18" t="s">
        <v>177</v>
      </c>
      <c r="AT135" s="18" t="s">
        <v>224</v>
      </c>
      <c r="AU135" s="18" t="s">
        <v>144</v>
      </c>
      <c r="AY135" s="18" t="s">
        <v>165</v>
      </c>
      <c r="BE135" s="109">
        <f t="shared" si="9"/>
        <v>0</v>
      </c>
      <c r="BF135" s="109">
        <f t="shared" si="10"/>
        <v>0</v>
      </c>
      <c r="BG135" s="109">
        <f t="shared" si="11"/>
        <v>0</v>
      </c>
      <c r="BH135" s="109">
        <f t="shared" si="12"/>
        <v>0</v>
      </c>
      <c r="BI135" s="109">
        <f t="shared" si="13"/>
        <v>0</v>
      </c>
      <c r="BJ135" s="18" t="s">
        <v>144</v>
      </c>
      <c r="BK135" s="174">
        <f t="shared" si="14"/>
        <v>0</v>
      </c>
      <c r="BL135" s="18" t="s">
        <v>171</v>
      </c>
      <c r="BM135" s="18" t="s">
        <v>176</v>
      </c>
    </row>
    <row r="136" spans="2:65" s="1" customFormat="1" ht="16.5" customHeight="1">
      <c r="B136" s="34"/>
      <c r="C136" s="175" t="s">
        <v>922</v>
      </c>
      <c r="D136" s="175" t="s">
        <v>224</v>
      </c>
      <c r="E136" s="176" t="s">
        <v>923</v>
      </c>
      <c r="F136" s="255" t="s">
        <v>924</v>
      </c>
      <c r="G136" s="255"/>
      <c r="H136" s="255"/>
      <c r="I136" s="255"/>
      <c r="J136" s="177" t="s">
        <v>725</v>
      </c>
      <c r="K136" s="178">
        <v>1</v>
      </c>
      <c r="L136" s="256">
        <v>0</v>
      </c>
      <c r="M136" s="257"/>
      <c r="N136" s="258">
        <f t="shared" si="5"/>
        <v>0</v>
      </c>
      <c r="O136" s="254"/>
      <c r="P136" s="254"/>
      <c r="Q136" s="254"/>
      <c r="R136" s="36"/>
      <c r="T136" s="171" t="s">
        <v>20</v>
      </c>
      <c r="U136" s="43" t="s">
        <v>41</v>
      </c>
      <c r="V136" s="35"/>
      <c r="W136" s="172">
        <f t="shared" si="6"/>
        <v>0</v>
      </c>
      <c r="X136" s="172">
        <v>0</v>
      </c>
      <c r="Y136" s="172">
        <f t="shared" si="7"/>
        <v>0</v>
      </c>
      <c r="Z136" s="172">
        <v>0</v>
      </c>
      <c r="AA136" s="173">
        <f t="shared" si="8"/>
        <v>0</v>
      </c>
      <c r="AR136" s="18" t="s">
        <v>177</v>
      </c>
      <c r="AT136" s="18" t="s">
        <v>224</v>
      </c>
      <c r="AU136" s="18" t="s">
        <v>144</v>
      </c>
      <c r="AY136" s="18" t="s">
        <v>165</v>
      </c>
      <c r="BE136" s="109">
        <f t="shared" si="9"/>
        <v>0</v>
      </c>
      <c r="BF136" s="109">
        <f t="shared" si="10"/>
        <v>0</v>
      </c>
      <c r="BG136" s="109">
        <f t="shared" si="11"/>
        <v>0</v>
      </c>
      <c r="BH136" s="109">
        <f t="shared" si="12"/>
        <v>0</v>
      </c>
      <c r="BI136" s="109">
        <f t="shared" si="13"/>
        <v>0</v>
      </c>
      <c r="BJ136" s="18" t="s">
        <v>144</v>
      </c>
      <c r="BK136" s="174">
        <f t="shared" si="14"/>
        <v>0</v>
      </c>
      <c r="BL136" s="18" t="s">
        <v>171</v>
      </c>
      <c r="BM136" s="18" t="s">
        <v>181</v>
      </c>
    </row>
    <row r="137" spans="2:65" s="1" customFormat="1" ht="25.5" customHeight="1">
      <c r="B137" s="34"/>
      <c r="C137" s="175" t="s">
        <v>925</v>
      </c>
      <c r="D137" s="175" t="s">
        <v>224</v>
      </c>
      <c r="E137" s="176" t="s">
        <v>926</v>
      </c>
      <c r="F137" s="255" t="s">
        <v>927</v>
      </c>
      <c r="G137" s="255"/>
      <c r="H137" s="255"/>
      <c r="I137" s="255"/>
      <c r="J137" s="177" t="s">
        <v>222</v>
      </c>
      <c r="K137" s="178">
        <v>10</v>
      </c>
      <c r="L137" s="256">
        <v>0</v>
      </c>
      <c r="M137" s="257"/>
      <c r="N137" s="258">
        <f t="shared" si="5"/>
        <v>0</v>
      </c>
      <c r="O137" s="254"/>
      <c r="P137" s="254"/>
      <c r="Q137" s="254"/>
      <c r="R137" s="36"/>
      <c r="T137" s="171" t="s">
        <v>20</v>
      </c>
      <c r="U137" s="43" t="s">
        <v>41</v>
      </c>
      <c r="V137" s="35"/>
      <c r="W137" s="172">
        <f t="shared" si="6"/>
        <v>0</v>
      </c>
      <c r="X137" s="172">
        <v>0</v>
      </c>
      <c r="Y137" s="172">
        <f t="shared" si="7"/>
        <v>0</v>
      </c>
      <c r="Z137" s="172">
        <v>0</v>
      </c>
      <c r="AA137" s="173">
        <f t="shared" si="8"/>
        <v>0</v>
      </c>
      <c r="AR137" s="18" t="s">
        <v>177</v>
      </c>
      <c r="AT137" s="18" t="s">
        <v>224</v>
      </c>
      <c r="AU137" s="18" t="s">
        <v>144</v>
      </c>
      <c r="AY137" s="18" t="s">
        <v>165</v>
      </c>
      <c r="BE137" s="109">
        <f t="shared" si="9"/>
        <v>0</v>
      </c>
      <c r="BF137" s="109">
        <f t="shared" si="10"/>
        <v>0</v>
      </c>
      <c r="BG137" s="109">
        <f t="shared" si="11"/>
        <v>0</v>
      </c>
      <c r="BH137" s="109">
        <f t="shared" si="12"/>
        <v>0</v>
      </c>
      <c r="BI137" s="109">
        <f t="shared" si="13"/>
        <v>0</v>
      </c>
      <c r="BJ137" s="18" t="s">
        <v>144</v>
      </c>
      <c r="BK137" s="174">
        <f t="shared" si="14"/>
        <v>0</v>
      </c>
      <c r="BL137" s="18" t="s">
        <v>171</v>
      </c>
      <c r="BM137" s="18" t="s">
        <v>10</v>
      </c>
    </row>
    <row r="138" spans="2:65" s="1" customFormat="1" ht="16.5" customHeight="1">
      <c r="B138" s="34"/>
      <c r="C138" s="175" t="s">
        <v>928</v>
      </c>
      <c r="D138" s="175" t="s">
        <v>224</v>
      </c>
      <c r="E138" s="176" t="s">
        <v>929</v>
      </c>
      <c r="F138" s="255" t="s">
        <v>930</v>
      </c>
      <c r="G138" s="255"/>
      <c r="H138" s="255"/>
      <c r="I138" s="255"/>
      <c r="J138" s="177" t="s">
        <v>725</v>
      </c>
      <c r="K138" s="178">
        <v>1</v>
      </c>
      <c r="L138" s="256">
        <v>0</v>
      </c>
      <c r="M138" s="257"/>
      <c r="N138" s="258">
        <f t="shared" si="5"/>
        <v>0</v>
      </c>
      <c r="O138" s="254"/>
      <c r="P138" s="254"/>
      <c r="Q138" s="254"/>
      <c r="R138" s="36"/>
      <c r="T138" s="171" t="s">
        <v>20</v>
      </c>
      <c r="U138" s="43" t="s">
        <v>41</v>
      </c>
      <c r="V138" s="35"/>
      <c r="W138" s="172">
        <f t="shared" si="6"/>
        <v>0</v>
      </c>
      <c r="X138" s="172">
        <v>0</v>
      </c>
      <c r="Y138" s="172">
        <f t="shared" si="7"/>
        <v>0</v>
      </c>
      <c r="Z138" s="172">
        <v>0</v>
      </c>
      <c r="AA138" s="173">
        <f t="shared" si="8"/>
        <v>0</v>
      </c>
      <c r="AR138" s="18" t="s">
        <v>177</v>
      </c>
      <c r="AT138" s="18" t="s">
        <v>224</v>
      </c>
      <c r="AU138" s="18" t="s">
        <v>144</v>
      </c>
      <c r="AY138" s="18" t="s">
        <v>165</v>
      </c>
      <c r="BE138" s="109">
        <f t="shared" si="9"/>
        <v>0</v>
      </c>
      <c r="BF138" s="109">
        <f t="shared" si="10"/>
        <v>0</v>
      </c>
      <c r="BG138" s="109">
        <f t="shared" si="11"/>
        <v>0</v>
      </c>
      <c r="BH138" s="109">
        <f t="shared" si="12"/>
        <v>0</v>
      </c>
      <c r="BI138" s="109">
        <f t="shared" si="13"/>
        <v>0</v>
      </c>
      <c r="BJ138" s="18" t="s">
        <v>144</v>
      </c>
      <c r="BK138" s="174">
        <f t="shared" si="14"/>
        <v>0</v>
      </c>
      <c r="BL138" s="18" t="s">
        <v>171</v>
      </c>
      <c r="BM138" s="18" t="s">
        <v>189</v>
      </c>
    </row>
    <row r="139" spans="2:65" s="1" customFormat="1" ht="25.5" customHeight="1">
      <c r="B139" s="34"/>
      <c r="C139" s="175" t="s">
        <v>931</v>
      </c>
      <c r="D139" s="175" t="s">
        <v>224</v>
      </c>
      <c r="E139" s="176" t="s">
        <v>932</v>
      </c>
      <c r="F139" s="255" t="s">
        <v>933</v>
      </c>
      <c r="G139" s="255"/>
      <c r="H139" s="255"/>
      <c r="I139" s="255"/>
      <c r="J139" s="177" t="s">
        <v>725</v>
      </c>
      <c r="K139" s="178">
        <v>1</v>
      </c>
      <c r="L139" s="256">
        <v>0</v>
      </c>
      <c r="M139" s="257"/>
      <c r="N139" s="258">
        <f t="shared" si="5"/>
        <v>0</v>
      </c>
      <c r="O139" s="254"/>
      <c r="P139" s="254"/>
      <c r="Q139" s="254"/>
      <c r="R139" s="36"/>
      <c r="T139" s="171" t="s">
        <v>20</v>
      </c>
      <c r="U139" s="43" t="s">
        <v>41</v>
      </c>
      <c r="V139" s="35"/>
      <c r="W139" s="172">
        <f t="shared" si="6"/>
        <v>0</v>
      </c>
      <c r="X139" s="172">
        <v>0</v>
      </c>
      <c r="Y139" s="172">
        <f t="shared" si="7"/>
        <v>0</v>
      </c>
      <c r="Z139" s="172">
        <v>0</v>
      </c>
      <c r="AA139" s="173">
        <f t="shared" si="8"/>
        <v>0</v>
      </c>
      <c r="AR139" s="18" t="s">
        <v>177</v>
      </c>
      <c r="AT139" s="18" t="s">
        <v>224</v>
      </c>
      <c r="AU139" s="18" t="s">
        <v>144</v>
      </c>
      <c r="AY139" s="18" t="s">
        <v>165</v>
      </c>
      <c r="BE139" s="109">
        <f t="shared" si="9"/>
        <v>0</v>
      </c>
      <c r="BF139" s="109">
        <f t="shared" si="10"/>
        <v>0</v>
      </c>
      <c r="BG139" s="109">
        <f t="shared" si="11"/>
        <v>0</v>
      </c>
      <c r="BH139" s="109">
        <f t="shared" si="12"/>
        <v>0</v>
      </c>
      <c r="BI139" s="109">
        <f t="shared" si="13"/>
        <v>0</v>
      </c>
      <c r="BJ139" s="18" t="s">
        <v>144</v>
      </c>
      <c r="BK139" s="174">
        <f t="shared" si="14"/>
        <v>0</v>
      </c>
      <c r="BL139" s="18" t="s">
        <v>171</v>
      </c>
      <c r="BM139" s="18" t="s">
        <v>193</v>
      </c>
    </row>
    <row r="140" spans="2:65" s="1" customFormat="1" ht="25.5" customHeight="1">
      <c r="B140" s="34"/>
      <c r="C140" s="175" t="s">
        <v>934</v>
      </c>
      <c r="D140" s="175" t="s">
        <v>224</v>
      </c>
      <c r="E140" s="176" t="s">
        <v>935</v>
      </c>
      <c r="F140" s="255" t="s">
        <v>936</v>
      </c>
      <c r="G140" s="255"/>
      <c r="H140" s="255"/>
      <c r="I140" s="255"/>
      <c r="J140" s="177" t="s">
        <v>725</v>
      </c>
      <c r="K140" s="178">
        <v>10</v>
      </c>
      <c r="L140" s="256">
        <v>0</v>
      </c>
      <c r="M140" s="257"/>
      <c r="N140" s="258">
        <f t="shared" si="5"/>
        <v>0</v>
      </c>
      <c r="O140" s="254"/>
      <c r="P140" s="254"/>
      <c r="Q140" s="254"/>
      <c r="R140" s="36"/>
      <c r="T140" s="171" t="s">
        <v>20</v>
      </c>
      <c r="U140" s="43" t="s">
        <v>41</v>
      </c>
      <c r="V140" s="35"/>
      <c r="W140" s="172">
        <f t="shared" si="6"/>
        <v>0</v>
      </c>
      <c r="X140" s="172">
        <v>0</v>
      </c>
      <c r="Y140" s="172">
        <f t="shared" si="7"/>
        <v>0</v>
      </c>
      <c r="Z140" s="172">
        <v>0</v>
      </c>
      <c r="AA140" s="173">
        <f t="shared" si="8"/>
        <v>0</v>
      </c>
      <c r="AR140" s="18" t="s">
        <v>177</v>
      </c>
      <c r="AT140" s="18" t="s">
        <v>224</v>
      </c>
      <c r="AU140" s="18" t="s">
        <v>144</v>
      </c>
      <c r="AY140" s="18" t="s">
        <v>165</v>
      </c>
      <c r="BE140" s="109">
        <f t="shared" si="9"/>
        <v>0</v>
      </c>
      <c r="BF140" s="109">
        <f t="shared" si="10"/>
        <v>0</v>
      </c>
      <c r="BG140" s="109">
        <f t="shared" si="11"/>
        <v>0</v>
      </c>
      <c r="BH140" s="109">
        <f t="shared" si="12"/>
        <v>0</v>
      </c>
      <c r="BI140" s="109">
        <f t="shared" si="13"/>
        <v>0</v>
      </c>
      <c r="BJ140" s="18" t="s">
        <v>144</v>
      </c>
      <c r="BK140" s="174">
        <f t="shared" si="14"/>
        <v>0</v>
      </c>
      <c r="BL140" s="18" t="s">
        <v>171</v>
      </c>
      <c r="BM140" s="18" t="s">
        <v>197</v>
      </c>
    </row>
    <row r="141" spans="2:65" s="1" customFormat="1" ht="16.5" customHeight="1">
      <c r="B141" s="34"/>
      <c r="C141" s="166" t="s">
        <v>937</v>
      </c>
      <c r="D141" s="166" t="s">
        <v>167</v>
      </c>
      <c r="E141" s="167" t="s">
        <v>938</v>
      </c>
      <c r="F141" s="251" t="s">
        <v>939</v>
      </c>
      <c r="G141" s="251"/>
      <c r="H141" s="251"/>
      <c r="I141" s="251"/>
      <c r="J141" s="168" t="s">
        <v>912</v>
      </c>
      <c r="K141" s="169">
        <v>1</v>
      </c>
      <c r="L141" s="252">
        <v>0</v>
      </c>
      <c r="M141" s="253"/>
      <c r="N141" s="254">
        <f t="shared" si="5"/>
        <v>0</v>
      </c>
      <c r="O141" s="254"/>
      <c r="P141" s="254"/>
      <c r="Q141" s="254"/>
      <c r="R141" s="36"/>
      <c r="T141" s="171" t="s">
        <v>20</v>
      </c>
      <c r="U141" s="43" t="s">
        <v>41</v>
      </c>
      <c r="V141" s="35"/>
      <c r="W141" s="172">
        <f t="shared" si="6"/>
        <v>0</v>
      </c>
      <c r="X141" s="172">
        <v>0</v>
      </c>
      <c r="Y141" s="172">
        <f t="shared" si="7"/>
        <v>0</v>
      </c>
      <c r="Z141" s="172">
        <v>0</v>
      </c>
      <c r="AA141" s="173">
        <f t="shared" si="8"/>
        <v>0</v>
      </c>
      <c r="AR141" s="18" t="s">
        <v>171</v>
      </c>
      <c r="AT141" s="18" t="s">
        <v>167</v>
      </c>
      <c r="AU141" s="18" t="s">
        <v>144</v>
      </c>
      <c r="AY141" s="18" t="s">
        <v>165</v>
      </c>
      <c r="BE141" s="109">
        <f t="shared" si="9"/>
        <v>0</v>
      </c>
      <c r="BF141" s="109">
        <f t="shared" si="10"/>
        <v>0</v>
      </c>
      <c r="BG141" s="109">
        <f t="shared" si="11"/>
        <v>0</v>
      </c>
      <c r="BH141" s="109">
        <f t="shared" si="12"/>
        <v>0</v>
      </c>
      <c r="BI141" s="109">
        <f t="shared" si="13"/>
        <v>0</v>
      </c>
      <c r="BJ141" s="18" t="s">
        <v>144</v>
      </c>
      <c r="BK141" s="174">
        <f t="shared" si="14"/>
        <v>0</v>
      </c>
      <c r="BL141" s="18" t="s">
        <v>171</v>
      </c>
      <c r="BM141" s="18" t="s">
        <v>201</v>
      </c>
    </row>
    <row r="142" spans="2:65" s="1" customFormat="1" ht="25.5" customHeight="1">
      <c r="B142" s="34"/>
      <c r="C142" s="166" t="s">
        <v>940</v>
      </c>
      <c r="D142" s="166" t="s">
        <v>167</v>
      </c>
      <c r="E142" s="167" t="s">
        <v>941</v>
      </c>
      <c r="F142" s="251" t="s">
        <v>942</v>
      </c>
      <c r="G142" s="251"/>
      <c r="H142" s="251"/>
      <c r="I142" s="251"/>
      <c r="J142" s="168" t="s">
        <v>908</v>
      </c>
      <c r="K142" s="170">
        <v>0</v>
      </c>
      <c r="L142" s="252">
        <v>0</v>
      </c>
      <c r="M142" s="253"/>
      <c r="N142" s="254">
        <f t="shared" si="5"/>
        <v>0</v>
      </c>
      <c r="O142" s="254"/>
      <c r="P142" s="254"/>
      <c r="Q142" s="254"/>
      <c r="R142" s="36"/>
      <c r="T142" s="171" t="s">
        <v>20</v>
      </c>
      <c r="U142" s="43" t="s">
        <v>41</v>
      </c>
      <c r="V142" s="35"/>
      <c r="W142" s="172">
        <f t="shared" si="6"/>
        <v>0</v>
      </c>
      <c r="X142" s="172">
        <v>0</v>
      </c>
      <c r="Y142" s="172">
        <f t="shared" si="7"/>
        <v>0</v>
      </c>
      <c r="Z142" s="172">
        <v>0</v>
      </c>
      <c r="AA142" s="173">
        <f t="shared" si="8"/>
        <v>0</v>
      </c>
      <c r="AR142" s="18" t="s">
        <v>171</v>
      </c>
      <c r="AT142" s="18" t="s">
        <v>167</v>
      </c>
      <c r="AU142" s="18" t="s">
        <v>144</v>
      </c>
      <c r="AY142" s="18" t="s">
        <v>165</v>
      </c>
      <c r="BE142" s="109">
        <f t="shared" si="9"/>
        <v>0</v>
      </c>
      <c r="BF142" s="109">
        <f t="shared" si="10"/>
        <v>0</v>
      </c>
      <c r="BG142" s="109">
        <f t="shared" si="11"/>
        <v>0</v>
      </c>
      <c r="BH142" s="109">
        <f t="shared" si="12"/>
        <v>0</v>
      </c>
      <c r="BI142" s="109">
        <f t="shared" si="13"/>
        <v>0</v>
      </c>
      <c r="BJ142" s="18" t="s">
        <v>144</v>
      </c>
      <c r="BK142" s="174">
        <f t="shared" si="14"/>
        <v>0</v>
      </c>
      <c r="BL142" s="18" t="s">
        <v>171</v>
      </c>
      <c r="BM142" s="18" t="s">
        <v>204</v>
      </c>
    </row>
    <row r="143" spans="2:63" s="9" customFormat="1" ht="29.25" customHeight="1">
      <c r="B143" s="155"/>
      <c r="C143" s="156"/>
      <c r="D143" s="165" t="s">
        <v>895</v>
      </c>
      <c r="E143" s="165"/>
      <c r="F143" s="165"/>
      <c r="G143" s="165"/>
      <c r="H143" s="165"/>
      <c r="I143" s="165"/>
      <c r="J143" s="165"/>
      <c r="K143" s="165"/>
      <c r="L143" s="165"/>
      <c r="M143" s="165"/>
      <c r="N143" s="265">
        <f>BK143</f>
        <v>0</v>
      </c>
      <c r="O143" s="266"/>
      <c r="P143" s="266"/>
      <c r="Q143" s="266"/>
      <c r="R143" s="158"/>
      <c r="T143" s="159"/>
      <c r="U143" s="156"/>
      <c r="V143" s="156"/>
      <c r="W143" s="160">
        <f>SUM(W144:W152)</f>
        <v>0</v>
      </c>
      <c r="X143" s="156"/>
      <c r="Y143" s="160">
        <f>SUM(Y144:Y152)</f>
        <v>0</v>
      </c>
      <c r="Z143" s="156"/>
      <c r="AA143" s="161">
        <f>SUM(AA144:AA152)</f>
        <v>0</v>
      </c>
      <c r="AR143" s="162" t="s">
        <v>82</v>
      </c>
      <c r="AT143" s="163" t="s">
        <v>73</v>
      </c>
      <c r="AU143" s="163" t="s">
        <v>82</v>
      </c>
      <c r="AY143" s="162" t="s">
        <v>165</v>
      </c>
      <c r="BK143" s="164">
        <f>SUM(BK144:BK152)</f>
        <v>0</v>
      </c>
    </row>
    <row r="144" spans="2:65" s="1" customFormat="1" ht="25.5" customHeight="1">
      <c r="B144" s="34"/>
      <c r="C144" s="166" t="s">
        <v>943</v>
      </c>
      <c r="D144" s="166" t="s">
        <v>167</v>
      </c>
      <c r="E144" s="167" t="s">
        <v>944</v>
      </c>
      <c r="F144" s="251" t="s">
        <v>945</v>
      </c>
      <c r="G144" s="251"/>
      <c r="H144" s="251"/>
      <c r="I144" s="251"/>
      <c r="J144" s="168" t="s">
        <v>725</v>
      </c>
      <c r="K144" s="169">
        <v>1</v>
      </c>
      <c r="L144" s="252">
        <v>0</v>
      </c>
      <c r="M144" s="253"/>
      <c r="N144" s="254">
        <f aca="true" t="shared" si="15" ref="N144:N152">ROUND(L144*K144,3)</f>
        <v>0</v>
      </c>
      <c r="O144" s="254"/>
      <c r="P144" s="254"/>
      <c r="Q144" s="254"/>
      <c r="R144" s="36"/>
      <c r="T144" s="171" t="s">
        <v>20</v>
      </c>
      <c r="U144" s="43" t="s">
        <v>41</v>
      </c>
      <c r="V144" s="35"/>
      <c r="W144" s="172">
        <f aca="true" t="shared" si="16" ref="W144:W152">V144*K144</f>
        <v>0</v>
      </c>
      <c r="X144" s="172">
        <v>0</v>
      </c>
      <c r="Y144" s="172">
        <f aca="true" t="shared" si="17" ref="Y144:Y152">X144*K144</f>
        <v>0</v>
      </c>
      <c r="Z144" s="172">
        <v>0</v>
      </c>
      <c r="AA144" s="173">
        <f aca="true" t="shared" si="18" ref="AA144:AA152">Z144*K144</f>
        <v>0</v>
      </c>
      <c r="AR144" s="18" t="s">
        <v>171</v>
      </c>
      <c r="AT144" s="18" t="s">
        <v>167</v>
      </c>
      <c r="AU144" s="18" t="s">
        <v>144</v>
      </c>
      <c r="AY144" s="18" t="s">
        <v>165</v>
      </c>
      <c r="BE144" s="109">
        <f aca="true" t="shared" si="19" ref="BE144:BE152">IF(U144="základná",N144,0)</f>
        <v>0</v>
      </c>
      <c r="BF144" s="109">
        <f aca="true" t="shared" si="20" ref="BF144:BF152">IF(U144="znížená",N144,0)</f>
        <v>0</v>
      </c>
      <c r="BG144" s="109">
        <f aca="true" t="shared" si="21" ref="BG144:BG152">IF(U144="zákl. prenesená",N144,0)</f>
        <v>0</v>
      </c>
      <c r="BH144" s="109">
        <f aca="true" t="shared" si="22" ref="BH144:BH152">IF(U144="zníž. prenesená",N144,0)</f>
        <v>0</v>
      </c>
      <c r="BI144" s="109">
        <f aca="true" t="shared" si="23" ref="BI144:BI152">IF(U144="nulová",N144,0)</f>
        <v>0</v>
      </c>
      <c r="BJ144" s="18" t="s">
        <v>144</v>
      </c>
      <c r="BK144" s="174">
        <f aca="true" t="shared" si="24" ref="BK144:BK152">ROUND(L144*K144,3)</f>
        <v>0</v>
      </c>
      <c r="BL144" s="18" t="s">
        <v>171</v>
      </c>
      <c r="BM144" s="18" t="s">
        <v>208</v>
      </c>
    </row>
    <row r="145" spans="2:65" s="1" customFormat="1" ht="25.5" customHeight="1">
      <c r="B145" s="34"/>
      <c r="C145" s="175" t="s">
        <v>946</v>
      </c>
      <c r="D145" s="175" t="s">
        <v>224</v>
      </c>
      <c r="E145" s="176" t="s">
        <v>947</v>
      </c>
      <c r="F145" s="255" t="s">
        <v>948</v>
      </c>
      <c r="G145" s="255"/>
      <c r="H145" s="255"/>
      <c r="I145" s="255"/>
      <c r="J145" s="177" t="s">
        <v>725</v>
      </c>
      <c r="K145" s="178">
        <v>1</v>
      </c>
      <c r="L145" s="256">
        <v>0</v>
      </c>
      <c r="M145" s="257"/>
      <c r="N145" s="258">
        <f t="shared" si="15"/>
        <v>0</v>
      </c>
      <c r="O145" s="254"/>
      <c r="P145" s="254"/>
      <c r="Q145" s="254"/>
      <c r="R145" s="36"/>
      <c r="T145" s="171" t="s">
        <v>20</v>
      </c>
      <c r="U145" s="43" t="s">
        <v>41</v>
      </c>
      <c r="V145" s="35"/>
      <c r="W145" s="172">
        <f t="shared" si="16"/>
        <v>0</v>
      </c>
      <c r="X145" s="172">
        <v>0</v>
      </c>
      <c r="Y145" s="172">
        <f t="shared" si="17"/>
        <v>0</v>
      </c>
      <c r="Z145" s="172">
        <v>0</v>
      </c>
      <c r="AA145" s="173">
        <f t="shared" si="18"/>
        <v>0</v>
      </c>
      <c r="AR145" s="18" t="s">
        <v>177</v>
      </c>
      <c r="AT145" s="18" t="s">
        <v>224</v>
      </c>
      <c r="AU145" s="18" t="s">
        <v>144</v>
      </c>
      <c r="AY145" s="18" t="s">
        <v>165</v>
      </c>
      <c r="BE145" s="109">
        <f t="shared" si="19"/>
        <v>0</v>
      </c>
      <c r="BF145" s="109">
        <f t="shared" si="20"/>
        <v>0</v>
      </c>
      <c r="BG145" s="109">
        <f t="shared" si="21"/>
        <v>0</v>
      </c>
      <c r="BH145" s="109">
        <f t="shared" si="22"/>
        <v>0</v>
      </c>
      <c r="BI145" s="109">
        <f t="shared" si="23"/>
        <v>0</v>
      </c>
      <c r="BJ145" s="18" t="s">
        <v>144</v>
      </c>
      <c r="BK145" s="174">
        <f t="shared" si="24"/>
        <v>0</v>
      </c>
      <c r="BL145" s="18" t="s">
        <v>171</v>
      </c>
      <c r="BM145" s="18" t="s">
        <v>211</v>
      </c>
    </row>
    <row r="146" spans="2:65" s="1" customFormat="1" ht="38.25" customHeight="1">
      <c r="B146" s="34"/>
      <c r="C146" s="175" t="s">
        <v>949</v>
      </c>
      <c r="D146" s="175" t="s">
        <v>224</v>
      </c>
      <c r="E146" s="176" t="s">
        <v>950</v>
      </c>
      <c r="F146" s="255" t="s">
        <v>951</v>
      </c>
      <c r="G146" s="255"/>
      <c r="H146" s="255"/>
      <c r="I146" s="255"/>
      <c r="J146" s="177" t="s">
        <v>725</v>
      </c>
      <c r="K146" s="178">
        <v>1</v>
      </c>
      <c r="L146" s="256">
        <v>0</v>
      </c>
      <c r="M146" s="257"/>
      <c r="N146" s="258">
        <f t="shared" si="15"/>
        <v>0</v>
      </c>
      <c r="O146" s="254"/>
      <c r="P146" s="254"/>
      <c r="Q146" s="254"/>
      <c r="R146" s="36"/>
      <c r="T146" s="171" t="s">
        <v>20</v>
      </c>
      <c r="U146" s="43" t="s">
        <v>41</v>
      </c>
      <c r="V146" s="35"/>
      <c r="W146" s="172">
        <f t="shared" si="16"/>
        <v>0</v>
      </c>
      <c r="X146" s="172">
        <v>0</v>
      </c>
      <c r="Y146" s="172">
        <f t="shared" si="17"/>
        <v>0</v>
      </c>
      <c r="Z146" s="172">
        <v>0</v>
      </c>
      <c r="AA146" s="173">
        <f t="shared" si="18"/>
        <v>0</v>
      </c>
      <c r="AR146" s="18" t="s">
        <v>177</v>
      </c>
      <c r="AT146" s="18" t="s">
        <v>224</v>
      </c>
      <c r="AU146" s="18" t="s">
        <v>144</v>
      </c>
      <c r="AY146" s="18" t="s">
        <v>165</v>
      </c>
      <c r="BE146" s="109">
        <f t="shared" si="19"/>
        <v>0</v>
      </c>
      <c r="BF146" s="109">
        <f t="shared" si="20"/>
        <v>0</v>
      </c>
      <c r="BG146" s="109">
        <f t="shared" si="21"/>
        <v>0</v>
      </c>
      <c r="BH146" s="109">
        <f t="shared" si="22"/>
        <v>0</v>
      </c>
      <c r="BI146" s="109">
        <f t="shared" si="23"/>
        <v>0</v>
      </c>
      <c r="BJ146" s="18" t="s">
        <v>144</v>
      </c>
      <c r="BK146" s="174">
        <f t="shared" si="24"/>
        <v>0</v>
      </c>
      <c r="BL146" s="18" t="s">
        <v>171</v>
      </c>
      <c r="BM146" s="18" t="s">
        <v>215</v>
      </c>
    </row>
    <row r="147" spans="2:65" s="1" customFormat="1" ht="25.5" customHeight="1">
      <c r="B147" s="34"/>
      <c r="C147" s="175" t="s">
        <v>952</v>
      </c>
      <c r="D147" s="175" t="s">
        <v>224</v>
      </c>
      <c r="E147" s="176" t="s">
        <v>953</v>
      </c>
      <c r="F147" s="255" t="s">
        <v>954</v>
      </c>
      <c r="G147" s="255"/>
      <c r="H147" s="255"/>
      <c r="I147" s="255"/>
      <c r="J147" s="177" t="s">
        <v>725</v>
      </c>
      <c r="K147" s="178">
        <v>1</v>
      </c>
      <c r="L147" s="256">
        <v>0</v>
      </c>
      <c r="M147" s="257"/>
      <c r="N147" s="258">
        <f t="shared" si="15"/>
        <v>0</v>
      </c>
      <c r="O147" s="254"/>
      <c r="P147" s="254"/>
      <c r="Q147" s="254"/>
      <c r="R147" s="36"/>
      <c r="T147" s="171" t="s">
        <v>20</v>
      </c>
      <c r="U147" s="43" t="s">
        <v>41</v>
      </c>
      <c r="V147" s="35"/>
      <c r="W147" s="172">
        <f t="shared" si="16"/>
        <v>0</v>
      </c>
      <c r="X147" s="172">
        <v>0</v>
      </c>
      <c r="Y147" s="172">
        <f t="shared" si="17"/>
        <v>0</v>
      </c>
      <c r="Z147" s="172">
        <v>0</v>
      </c>
      <c r="AA147" s="173">
        <f t="shared" si="18"/>
        <v>0</v>
      </c>
      <c r="AR147" s="18" t="s">
        <v>177</v>
      </c>
      <c r="AT147" s="18" t="s">
        <v>224</v>
      </c>
      <c r="AU147" s="18" t="s">
        <v>144</v>
      </c>
      <c r="AY147" s="18" t="s">
        <v>165</v>
      </c>
      <c r="BE147" s="109">
        <f t="shared" si="19"/>
        <v>0</v>
      </c>
      <c r="BF147" s="109">
        <f t="shared" si="20"/>
        <v>0</v>
      </c>
      <c r="BG147" s="109">
        <f t="shared" si="21"/>
        <v>0</v>
      </c>
      <c r="BH147" s="109">
        <f t="shared" si="22"/>
        <v>0</v>
      </c>
      <c r="BI147" s="109">
        <f t="shared" si="23"/>
        <v>0</v>
      </c>
      <c r="BJ147" s="18" t="s">
        <v>144</v>
      </c>
      <c r="BK147" s="174">
        <f t="shared" si="24"/>
        <v>0</v>
      </c>
      <c r="BL147" s="18" t="s">
        <v>171</v>
      </c>
      <c r="BM147" s="18" t="s">
        <v>218</v>
      </c>
    </row>
    <row r="148" spans="2:65" s="1" customFormat="1" ht="16.5" customHeight="1">
      <c r="B148" s="34"/>
      <c r="C148" s="166" t="s">
        <v>955</v>
      </c>
      <c r="D148" s="166" t="s">
        <v>167</v>
      </c>
      <c r="E148" s="167" t="s">
        <v>956</v>
      </c>
      <c r="F148" s="251" t="s">
        <v>957</v>
      </c>
      <c r="G148" s="251"/>
      <c r="H148" s="251"/>
      <c r="I148" s="251"/>
      <c r="J148" s="168" t="s">
        <v>725</v>
      </c>
      <c r="K148" s="169">
        <v>2</v>
      </c>
      <c r="L148" s="252">
        <v>0</v>
      </c>
      <c r="M148" s="253"/>
      <c r="N148" s="254">
        <f t="shared" si="15"/>
        <v>0</v>
      </c>
      <c r="O148" s="254"/>
      <c r="P148" s="254"/>
      <c r="Q148" s="254"/>
      <c r="R148" s="36"/>
      <c r="T148" s="171" t="s">
        <v>20</v>
      </c>
      <c r="U148" s="43" t="s">
        <v>41</v>
      </c>
      <c r="V148" s="35"/>
      <c r="W148" s="172">
        <f t="shared" si="16"/>
        <v>0</v>
      </c>
      <c r="X148" s="172">
        <v>0</v>
      </c>
      <c r="Y148" s="172">
        <f t="shared" si="17"/>
        <v>0</v>
      </c>
      <c r="Z148" s="172">
        <v>0</v>
      </c>
      <c r="AA148" s="173">
        <f t="shared" si="18"/>
        <v>0</v>
      </c>
      <c r="AR148" s="18" t="s">
        <v>171</v>
      </c>
      <c r="AT148" s="18" t="s">
        <v>167</v>
      </c>
      <c r="AU148" s="18" t="s">
        <v>144</v>
      </c>
      <c r="AY148" s="18" t="s">
        <v>165</v>
      </c>
      <c r="BE148" s="109">
        <f t="shared" si="19"/>
        <v>0</v>
      </c>
      <c r="BF148" s="109">
        <f t="shared" si="20"/>
        <v>0</v>
      </c>
      <c r="BG148" s="109">
        <f t="shared" si="21"/>
        <v>0</v>
      </c>
      <c r="BH148" s="109">
        <f t="shared" si="22"/>
        <v>0</v>
      </c>
      <c r="BI148" s="109">
        <f t="shared" si="23"/>
        <v>0</v>
      </c>
      <c r="BJ148" s="18" t="s">
        <v>144</v>
      </c>
      <c r="BK148" s="174">
        <f t="shared" si="24"/>
        <v>0</v>
      </c>
      <c r="BL148" s="18" t="s">
        <v>171</v>
      </c>
      <c r="BM148" s="18" t="s">
        <v>223</v>
      </c>
    </row>
    <row r="149" spans="2:65" s="1" customFormat="1" ht="25.5" customHeight="1">
      <c r="B149" s="34"/>
      <c r="C149" s="175" t="s">
        <v>958</v>
      </c>
      <c r="D149" s="175" t="s">
        <v>224</v>
      </c>
      <c r="E149" s="176" t="s">
        <v>959</v>
      </c>
      <c r="F149" s="255" t="s">
        <v>960</v>
      </c>
      <c r="G149" s="255"/>
      <c r="H149" s="255"/>
      <c r="I149" s="255"/>
      <c r="J149" s="177" t="s">
        <v>725</v>
      </c>
      <c r="K149" s="178">
        <v>1</v>
      </c>
      <c r="L149" s="256">
        <v>0</v>
      </c>
      <c r="M149" s="257"/>
      <c r="N149" s="258">
        <f t="shared" si="15"/>
        <v>0</v>
      </c>
      <c r="O149" s="254"/>
      <c r="P149" s="254"/>
      <c r="Q149" s="254"/>
      <c r="R149" s="36"/>
      <c r="T149" s="171" t="s">
        <v>20</v>
      </c>
      <c r="U149" s="43" t="s">
        <v>41</v>
      </c>
      <c r="V149" s="35"/>
      <c r="W149" s="172">
        <f t="shared" si="16"/>
        <v>0</v>
      </c>
      <c r="X149" s="172">
        <v>0</v>
      </c>
      <c r="Y149" s="172">
        <f t="shared" si="17"/>
        <v>0</v>
      </c>
      <c r="Z149" s="172">
        <v>0</v>
      </c>
      <c r="AA149" s="173">
        <f t="shared" si="18"/>
        <v>0</v>
      </c>
      <c r="AR149" s="18" t="s">
        <v>177</v>
      </c>
      <c r="AT149" s="18" t="s">
        <v>224</v>
      </c>
      <c r="AU149" s="18" t="s">
        <v>144</v>
      </c>
      <c r="AY149" s="18" t="s">
        <v>165</v>
      </c>
      <c r="BE149" s="109">
        <f t="shared" si="19"/>
        <v>0</v>
      </c>
      <c r="BF149" s="109">
        <f t="shared" si="20"/>
        <v>0</v>
      </c>
      <c r="BG149" s="109">
        <f t="shared" si="21"/>
        <v>0</v>
      </c>
      <c r="BH149" s="109">
        <f t="shared" si="22"/>
        <v>0</v>
      </c>
      <c r="BI149" s="109">
        <f t="shared" si="23"/>
        <v>0</v>
      </c>
      <c r="BJ149" s="18" t="s">
        <v>144</v>
      </c>
      <c r="BK149" s="174">
        <f t="shared" si="24"/>
        <v>0</v>
      </c>
      <c r="BL149" s="18" t="s">
        <v>171</v>
      </c>
      <c r="BM149" s="18" t="s">
        <v>228</v>
      </c>
    </row>
    <row r="150" spans="2:65" s="1" customFormat="1" ht="25.5" customHeight="1">
      <c r="B150" s="34"/>
      <c r="C150" s="166" t="s">
        <v>961</v>
      </c>
      <c r="D150" s="166" t="s">
        <v>167</v>
      </c>
      <c r="E150" s="167" t="s">
        <v>962</v>
      </c>
      <c r="F150" s="251" t="s">
        <v>963</v>
      </c>
      <c r="G150" s="251"/>
      <c r="H150" s="251"/>
      <c r="I150" s="251"/>
      <c r="J150" s="168" t="s">
        <v>912</v>
      </c>
      <c r="K150" s="169">
        <v>1</v>
      </c>
      <c r="L150" s="252">
        <v>0</v>
      </c>
      <c r="M150" s="253"/>
      <c r="N150" s="254">
        <f t="shared" si="15"/>
        <v>0</v>
      </c>
      <c r="O150" s="254"/>
      <c r="P150" s="254"/>
      <c r="Q150" s="254"/>
      <c r="R150" s="36"/>
      <c r="T150" s="171" t="s">
        <v>20</v>
      </c>
      <c r="U150" s="43" t="s">
        <v>41</v>
      </c>
      <c r="V150" s="35"/>
      <c r="W150" s="172">
        <f t="shared" si="16"/>
        <v>0</v>
      </c>
      <c r="X150" s="172">
        <v>0</v>
      </c>
      <c r="Y150" s="172">
        <f t="shared" si="17"/>
        <v>0</v>
      </c>
      <c r="Z150" s="172">
        <v>0</v>
      </c>
      <c r="AA150" s="173">
        <f t="shared" si="18"/>
        <v>0</v>
      </c>
      <c r="AR150" s="18" t="s">
        <v>171</v>
      </c>
      <c r="AT150" s="18" t="s">
        <v>167</v>
      </c>
      <c r="AU150" s="18" t="s">
        <v>144</v>
      </c>
      <c r="AY150" s="18" t="s">
        <v>165</v>
      </c>
      <c r="BE150" s="109">
        <f t="shared" si="19"/>
        <v>0</v>
      </c>
      <c r="BF150" s="109">
        <f t="shared" si="20"/>
        <v>0</v>
      </c>
      <c r="BG150" s="109">
        <f t="shared" si="21"/>
        <v>0</v>
      </c>
      <c r="BH150" s="109">
        <f t="shared" si="22"/>
        <v>0</v>
      </c>
      <c r="BI150" s="109">
        <f t="shared" si="23"/>
        <v>0</v>
      </c>
      <c r="BJ150" s="18" t="s">
        <v>144</v>
      </c>
      <c r="BK150" s="174">
        <f t="shared" si="24"/>
        <v>0</v>
      </c>
      <c r="BL150" s="18" t="s">
        <v>171</v>
      </c>
      <c r="BM150" s="18" t="s">
        <v>232</v>
      </c>
    </row>
    <row r="151" spans="2:65" s="1" customFormat="1" ht="38.25" customHeight="1">
      <c r="B151" s="34"/>
      <c r="C151" s="166" t="s">
        <v>964</v>
      </c>
      <c r="D151" s="166" t="s">
        <v>167</v>
      </c>
      <c r="E151" s="167" t="s">
        <v>965</v>
      </c>
      <c r="F151" s="251" t="s">
        <v>966</v>
      </c>
      <c r="G151" s="251"/>
      <c r="H151" s="251"/>
      <c r="I151" s="251"/>
      <c r="J151" s="168" t="s">
        <v>912</v>
      </c>
      <c r="K151" s="169">
        <v>1</v>
      </c>
      <c r="L151" s="252">
        <v>0</v>
      </c>
      <c r="M151" s="253"/>
      <c r="N151" s="254">
        <f t="shared" si="15"/>
        <v>0</v>
      </c>
      <c r="O151" s="254"/>
      <c r="P151" s="254"/>
      <c r="Q151" s="254"/>
      <c r="R151" s="36"/>
      <c r="T151" s="171" t="s">
        <v>20</v>
      </c>
      <c r="U151" s="43" t="s">
        <v>41</v>
      </c>
      <c r="V151" s="35"/>
      <c r="W151" s="172">
        <f t="shared" si="16"/>
        <v>0</v>
      </c>
      <c r="X151" s="172">
        <v>0</v>
      </c>
      <c r="Y151" s="172">
        <f t="shared" si="17"/>
        <v>0</v>
      </c>
      <c r="Z151" s="172">
        <v>0</v>
      </c>
      <c r="AA151" s="173">
        <f t="shared" si="18"/>
        <v>0</v>
      </c>
      <c r="AR151" s="18" t="s">
        <v>171</v>
      </c>
      <c r="AT151" s="18" t="s">
        <v>167</v>
      </c>
      <c r="AU151" s="18" t="s">
        <v>144</v>
      </c>
      <c r="AY151" s="18" t="s">
        <v>165</v>
      </c>
      <c r="BE151" s="109">
        <f t="shared" si="19"/>
        <v>0</v>
      </c>
      <c r="BF151" s="109">
        <f t="shared" si="20"/>
        <v>0</v>
      </c>
      <c r="BG151" s="109">
        <f t="shared" si="21"/>
        <v>0</v>
      </c>
      <c r="BH151" s="109">
        <f t="shared" si="22"/>
        <v>0</v>
      </c>
      <c r="BI151" s="109">
        <f t="shared" si="23"/>
        <v>0</v>
      </c>
      <c r="BJ151" s="18" t="s">
        <v>144</v>
      </c>
      <c r="BK151" s="174">
        <f t="shared" si="24"/>
        <v>0</v>
      </c>
      <c r="BL151" s="18" t="s">
        <v>171</v>
      </c>
      <c r="BM151" s="18" t="s">
        <v>235</v>
      </c>
    </row>
    <row r="152" spans="2:65" s="1" customFormat="1" ht="25.5" customHeight="1">
      <c r="B152" s="34"/>
      <c r="C152" s="166" t="s">
        <v>967</v>
      </c>
      <c r="D152" s="166" t="s">
        <v>167</v>
      </c>
      <c r="E152" s="167" t="s">
        <v>968</v>
      </c>
      <c r="F152" s="251" t="s">
        <v>969</v>
      </c>
      <c r="G152" s="251"/>
      <c r="H152" s="251"/>
      <c r="I152" s="251"/>
      <c r="J152" s="168" t="s">
        <v>908</v>
      </c>
      <c r="K152" s="170">
        <v>0</v>
      </c>
      <c r="L152" s="252">
        <v>0</v>
      </c>
      <c r="M152" s="253"/>
      <c r="N152" s="254">
        <f t="shared" si="15"/>
        <v>0</v>
      </c>
      <c r="O152" s="254"/>
      <c r="P152" s="254"/>
      <c r="Q152" s="254"/>
      <c r="R152" s="36"/>
      <c r="T152" s="171" t="s">
        <v>20</v>
      </c>
      <c r="U152" s="43" t="s">
        <v>41</v>
      </c>
      <c r="V152" s="35"/>
      <c r="W152" s="172">
        <f t="shared" si="16"/>
        <v>0</v>
      </c>
      <c r="X152" s="172">
        <v>0</v>
      </c>
      <c r="Y152" s="172">
        <f t="shared" si="17"/>
        <v>0</v>
      </c>
      <c r="Z152" s="172">
        <v>0</v>
      </c>
      <c r="AA152" s="173">
        <f t="shared" si="18"/>
        <v>0</v>
      </c>
      <c r="AR152" s="18" t="s">
        <v>171</v>
      </c>
      <c r="AT152" s="18" t="s">
        <v>167</v>
      </c>
      <c r="AU152" s="18" t="s">
        <v>144</v>
      </c>
      <c r="AY152" s="18" t="s">
        <v>165</v>
      </c>
      <c r="BE152" s="109">
        <f t="shared" si="19"/>
        <v>0</v>
      </c>
      <c r="BF152" s="109">
        <f t="shared" si="20"/>
        <v>0</v>
      </c>
      <c r="BG152" s="109">
        <f t="shared" si="21"/>
        <v>0</v>
      </c>
      <c r="BH152" s="109">
        <f t="shared" si="22"/>
        <v>0</v>
      </c>
      <c r="BI152" s="109">
        <f t="shared" si="23"/>
        <v>0</v>
      </c>
      <c r="BJ152" s="18" t="s">
        <v>144</v>
      </c>
      <c r="BK152" s="174">
        <f t="shared" si="24"/>
        <v>0</v>
      </c>
      <c r="BL152" s="18" t="s">
        <v>171</v>
      </c>
      <c r="BM152" s="18" t="s">
        <v>239</v>
      </c>
    </row>
    <row r="153" spans="2:63" s="9" customFormat="1" ht="29.25" customHeight="1">
      <c r="B153" s="155"/>
      <c r="C153" s="156"/>
      <c r="D153" s="165" t="s">
        <v>896</v>
      </c>
      <c r="E153" s="165"/>
      <c r="F153" s="165"/>
      <c r="G153" s="165"/>
      <c r="H153" s="165"/>
      <c r="I153" s="165"/>
      <c r="J153" s="165"/>
      <c r="K153" s="165"/>
      <c r="L153" s="165"/>
      <c r="M153" s="165"/>
      <c r="N153" s="265">
        <f>BK153</f>
        <v>0</v>
      </c>
      <c r="O153" s="266"/>
      <c r="P153" s="266"/>
      <c r="Q153" s="266"/>
      <c r="R153" s="158"/>
      <c r="T153" s="159"/>
      <c r="U153" s="156"/>
      <c r="V153" s="156"/>
      <c r="W153" s="160">
        <f>SUM(W154:W177)</f>
        <v>0</v>
      </c>
      <c r="X153" s="156"/>
      <c r="Y153" s="160">
        <f>SUM(Y154:Y177)</f>
        <v>0</v>
      </c>
      <c r="Z153" s="156"/>
      <c r="AA153" s="161">
        <f>SUM(AA154:AA177)</f>
        <v>0</v>
      </c>
      <c r="AR153" s="162" t="s">
        <v>82</v>
      </c>
      <c r="AT153" s="163" t="s">
        <v>73</v>
      </c>
      <c r="AU153" s="163" t="s">
        <v>82</v>
      </c>
      <c r="AY153" s="162" t="s">
        <v>165</v>
      </c>
      <c r="BK153" s="164">
        <f>SUM(BK154:BK177)</f>
        <v>0</v>
      </c>
    </row>
    <row r="154" spans="2:65" s="1" customFormat="1" ht="25.5" customHeight="1">
      <c r="B154" s="34"/>
      <c r="C154" s="175" t="s">
        <v>970</v>
      </c>
      <c r="D154" s="175" t="s">
        <v>224</v>
      </c>
      <c r="E154" s="176" t="s">
        <v>971</v>
      </c>
      <c r="F154" s="255" t="s">
        <v>972</v>
      </c>
      <c r="G154" s="255"/>
      <c r="H154" s="255"/>
      <c r="I154" s="255"/>
      <c r="J154" s="177" t="s">
        <v>725</v>
      </c>
      <c r="K154" s="178">
        <v>12</v>
      </c>
      <c r="L154" s="256">
        <v>0</v>
      </c>
      <c r="M154" s="257"/>
      <c r="N154" s="258">
        <f aca="true" t="shared" si="25" ref="N154:N177">ROUND(L154*K154,3)</f>
        <v>0</v>
      </c>
      <c r="O154" s="254"/>
      <c r="P154" s="254"/>
      <c r="Q154" s="254"/>
      <c r="R154" s="36"/>
      <c r="T154" s="171" t="s">
        <v>20</v>
      </c>
      <c r="U154" s="43" t="s">
        <v>41</v>
      </c>
      <c r="V154" s="35"/>
      <c r="W154" s="172">
        <f aca="true" t="shared" si="26" ref="W154:W177">V154*K154</f>
        <v>0</v>
      </c>
      <c r="X154" s="172">
        <v>0</v>
      </c>
      <c r="Y154" s="172">
        <f aca="true" t="shared" si="27" ref="Y154:Y177">X154*K154</f>
        <v>0</v>
      </c>
      <c r="Z154" s="172">
        <v>0</v>
      </c>
      <c r="AA154" s="173">
        <f aca="true" t="shared" si="28" ref="AA154:AA177">Z154*K154</f>
        <v>0</v>
      </c>
      <c r="AR154" s="18" t="s">
        <v>177</v>
      </c>
      <c r="AT154" s="18" t="s">
        <v>224</v>
      </c>
      <c r="AU154" s="18" t="s">
        <v>144</v>
      </c>
      <c r="AY154" s="18" t="s">
        <v>165</v>
      </c>
      <c r="BE154" s="109">
        <f aca="true" t="shared" si="29" ref="BE154:BE177">IF(U154="základná",N154,0)</f>
        <v>0</v>
      </c>
      <c r="BF154" s="109">
        <f aca="true" t="shared" si="30" ref="BF154:BF177">IF(U154="znížená",N154,0)</f>
        <v>0</v>
      </c>
      <c r="BG154" s="109">
        <f aca="true" t="shared" si="31" ref="BG154:BG177">IF(U154="zákl. prenesená",N154,0)</f>
        <v>0</v>
      </c>
      <c r="BH154" s="109">
        <f aca="true" t="shared" si="32" ref="BH154:BH177">IF(U154="zníž. prenesená",N154,0)</f>
        <v>0</v>
      </c>
      <c r="BI154" s="109">
        <f aca="true" t="shared" si="33" ref="BI154:BI177">IF(U154="nulová",N154,0)</f>
        <v>0</v>
      </c>
      <c r="BJ154" s="18" t="s">
        <v>144</v>
      </c>
      <c r="BK154" s="174">
        <f aca="true" t="shared" si="34" ref="BK154:BK177">ROUND(L154*K154,3)</f>
        <v>0</v>
      </c>
      <c r="BL154" s="18" t="s">
        <v>171</v>
      </c>
      <c r="BM154" s="18" t="s">
        <v>242</v>
      </c>
    </row>
    <row r="155" spans="2:65" s="1" customFormat="1" ht="25.5" customHeight="1">
      <c r="B155" s="34"/>
      <c r="C155" s="175" t="s">
        <v>973</v>
      </c>
      <c r="D155" s="175" t="s">
        <v>224</v>
      </c>
      <c r="E155" s="176" t="s">
        <v>974</v>
      </c>
      <c r="F155" s="255" t="s">
        <v>975</v>
      </c>
      <c r="G155" s="255"/>
      <c r="H155" s="255"/>
      <c r="I155" s="255"/>
      <c r="J155" s="177" t="s">
        <v>222</v>
      </c>
      <c r="K155" s="178">
        <v>147</v>
      </c>
      <c r="L155" s="256">
        <v>0</v>
      </c>
      <c r="M155" s="257"/>
      <c r="N155" s="258">
        <f t="shared" si="25"/>
        <v>0</v>
      </c>
      <c r="O155" s="254"/>
      <c r="P155" s="254"/>
      <c r="Q155" s="254"/>
      <c r="R155" s="36"/>
      <c r="T155" s="171" t="s">
        <v>20</v>
      </c>
      <c r="U155" s="43" t="s">
        <v>41</v>
      </c>
      <c r="V155" s="35"/>
      <c r="W155" s="172">
        <f t="shared" si="26"/>
        <v>0</v>
      </c>
      <c r="X155" s="172">
        <v>0</v>
      </c>
      <c r="Y155" s="172">
        <f t="shared" si="27"/>
        <v>0</v>
      </c>
      <c r="Z155" s="172">
        <v>0</v>
      </c>
      <c r="AA155" s="173">
        <f t="shared" si="28"/>
        <v>0</v>
      </c>
      <c r="AR155" s="18" t="s">
        <v>177</v>
      </c>
      <c r="AT155" s="18" t="s">
        <v>224</v>
      </c>
      <c r="AU155" s="18" t="s">
        <v>144</v>
      </c>
      <c r="AY155" s="18" t="s">
        <v>165</v>
      </c>
      <c r="BE155" s="109">
        <f t="shared" si="29"/>
        <v>0</v>
      </c>
      <c r="BF155" s="109">
        <f t="shared" si="30"/>
        <v>0</v>
      </c>
      <c r="BG155" s="109">
        <f t="shared" si="31"/>
        <v>0</v>
      </c>
      <c r="BH155" s="109">
        <f t="shared" si="32"/>
        <v>0</v>
      </c>
      <c r="BI155" s="109">
        <f t="shared" si="33"/>
        <v>0</v>
      </c>
      <c r="BJ155" s="18" t="s">
        <v>144</v>
      </c>
      <c r="BK155" s="174">
        <f t="shared" si="34"/>
        <v>0</v>
      </c>
      <c r="BL155" s="18" t="s">
        <v>171</v>
      </c>
      <c r="BM155" s="18" t="s">
        <v>246</v>
      </c>
    </row>
    <row r="156" spans="2:65" s="1" customFormat="1" ht="25.5" customHeight="1">
      <c r="B156" s="34"/>
      <c r="C156" s="175" t="s">
        <v>976</v>
      </c>
      <c r="D156" s="175" t="s">
        <v>224</v>
      </c>
      <c r="E156" s="176" t="s">
        <v>977</v>
      </c>
      <c r="F156" s="255" t="s">
        <v>978</v>
      </c>
      <c r="G156" s="255"/>
      <c r="H156" s="255"/>
      <c r="I156" s="255"/>
      <c r="J156" s="177" t="s">
        <v>222</v>
      </c>
      <c r="K156" s="178">
        <v>79</v>
      </c>
      <c r="L156" s="256">
        <v>0</v>
      </c>
      <c r="M156" s="257"/>
      <c r="N156" s="258">
        <f t="shared" si="25"/>
        <v>0</v>
      </c>
      <c r="O156" s="254"/>
      <c r="P156" s="254"/>
      <c r="Q156" s="254"/>
      <c r="R156" s="36"/>
      <c r="T156" s="171" t="s">
        <v>20</v>
      </c>
      <c r="U156" s="43" t="s">
        <v>41</v>
      </c>
      <c r="V156" s="35"/>
      <c r="W156" s="172">
        <f t="shared" si="26"/>
        <v>0</v>
      </c>
      <c r="X156" s="172">
        <v>0</v>
      </c>
      <c r="Y156" s="172">
        <f t="shared" si="27"/>
        <v>0</v>
      </c>
      <c r="Z156" s="172">
        <v>0</v>
      </c>
      <c r="AA156" s="173">
        <f t="shared" si="28"/>
        <v>0</v>
      </c>
      <c r="AR156" s="18" t="s">
        <v>177</v>
      </c>
      <c r="AT156" s="18" t="s">
        <v>224</v>
      </c>
      <c r="AU156" s="18" t="s">
        <v>144</v>
      </c>
      <c r="AY156" s="18" t="s">
        <v>165</v>
      </c>
      <c r="BE156" s="109">
        <f t="shared" si="29"/>
        <v>0</v>
      </c>
      <c r="BF156" s="109">
        <f t="shared" si="30"/>
        <v>0</v>
      </c>
      <c r="BG156" s="109">
        <f t="shared" si="31"/>
        <v>0</v>
      </c>
      <c r="BH156" s="109">
        <f t="shared" si="32"/>
        <v>0</v>
      </c>
      <c r="BI156" s="109">
        <f t="shared" si="33"/>
        <v>0</v>
      </c>
      <c r="BJ156" s="18" t="s">
        <v>144</v>
      </c>
      <c r="BK156" s="174">
        <f t="shared" si="34"/>
        <v>0</v>
      </c>
      <c r="BL156" s="18" t="s">
        <v>171</v>
      </c>
      <c r="BM156" s="18" t="s">
        <v>249</v>
      </c>
    </row>
    <row r="157" spans="2:65" s="1" customFormat="1" ht="25.5" customHeight="1">
      <c r="B157" s="34"/>
      <c r="C157" s="175" t="s">
        <v>979</v>
      </c>
      <c r="D157" s="175" t="s">
        <v>224</v>
      </c>
      <c r="E157" s="176" t="s">
        <v>980</v>
      </c>
      <c r="F157" s="255" t="s">
        <v>981</v>
      </c>
      <c r="G157" s="255"/>
      <c r="H157" s="255"/>
      <c r="I157" s="255"/>
      <c r="J157" s="177" t="s">
        <v>222</v>
      </c>
      <c r="K157" s="178">
        <v>9</v>
      </c>
      <c r="L157" s="256">
        <v>0</v>
      </c>
      <c r="M157" s="257"/>
      <c r="N157" s="258">
        <f t="shared" si="25"/>
        <v>0</v>
      </c>
      <c r="O157" s="254"/>
      <c r="P157" s="254"/>
      <c r="Q157" s="254"/>
      <c r="R157" s="36"/>
      <c r="T157" s="171" t="s">
        <v>20</v>
      </c>
      <c r="U157" s="43" t="s">
        <v>41</v>
      </c>
      <c r="V157" s="35"/>
      <c r="W157" s="172">
        <f t="shared" si="26"/>
        <v>0</v>
      </c>
      <c r="X157" s="172">
        <v>0</v>
      </c>
      <c r="Y157" s="172">
        <f t="shared" si="27"/>
        <v>0</v>
      </c>
      <c r="Z157" s="172">
        <v>0</v>
      </c>
      <c r="AA157" s="173">
        <f t="shared" si="28"/>
        <v>0</v>
      </c>
      <c r="AR157" s="18" t="s">
        <v>177</v>
      </c>
      <c r="AT157" s="18" t="s">
        <v>224</v>
      </c>
      <c r="AU157" s="18" t="s">
        <v>144</v>
      </c>
      <c r="AY157" s="18" t="s">
        <v>165</v>
      </c>
      <c r="BE157" s="109">
        <f t="shared" si="29"/>
        <v>0</v>
      </c>
      <c r="BF157" s="109">
        <f t="shared" si="30"/>
        <v>0</v>
      </c>
      <c r="BG157" s="109">
        <f t="shared" si="31"/>
        <v>0</v>
      </c>
      <c r="BH157" s="109">
        <f t="shared" si="32"/>
        <v>0</v>
      </c>
      <c r="BI157" s="109">
        <f t="shared" si="33"/>
        <v>0</v>
      </c>
      <c r="BJ157" s="18" t="s">
        <v>144</v>
      </c>
      <c r="BK157" s="174">
        <f t="shared" si="34"/>
        <v>0</v>
      </c>
      <c r="BL157" s="18" t="s">
        <v>171</v>
      </c>
      <c r="BM157" s="18" t="s">
        <v>253</v>
      </c>
    </row>
    <row r="158" spans="2:65" s="1" customFormat="1" ht="16.5" customHeight="1">
      <c r="B158" s="34"/>
      <c r="C158" s="175" t="s">
        <v>982</v>
      </c>
      <c r="D158" s="175" t="s">
        <v>224</v>
      </c>
      <c r="E158" s="176" t="s">
        <v>983</v>
      </c>
      <c r="F158" s="255" t="s">
        <v>984</v>
      </c>
      <c r="G158" s="255"/>
      <c r="H158" s="255"/>
      <c r="I158" s="255"/>
      <c r="J158" s="177" t="s">
        <v>725</v>
      </c>
      <c r="K158" s="178">
        <v>18</v>
      </c>
      <c r="L158" s="256">
        <v>0</v>
      </c>
      <c r="M158" s="257"/>
      <c r="N158" s="258">
        <f t="shared" si="25"/>
        <v>0</v>
      </c>
      <c r="O158" s="254"/>
      <c r="P158" s="254"/>
      <c r="Q158" s="254"/>
      <c r="R158" s="36"/>
      <c r="T158" s="171" t="s">
        <v>20</v>
      </c>
      <c r="U158" s="43" t="s">
        <v>41</v>
      </c>
      <c r="V158" s="35"/>
      <c r="W158" s="172">
        <f t="shared" si="26"/>
        <v>0</v>
      </c>
      <c r="X158" s="172">
        <v>0</v>
      </c>
      <c r="Y158" s="172">
        <f t="shared" si="27"/>
        <v>0</v>
      </c>
      <c r="Z158" s="172">
        <v>0</v>
      </c>
      <c r="AA158" s="173">
        <f t="shared" si="28"/>
        <v>0</v>
      </c>
      <c r="AR158" s="18" t="s">
        <v>177</v>
      </c>
      <c r="AT158" s="18" t="s">
        <v>224</v>
      </c>
      <c r="AU158" s="18" t="s">
        <v>144</v>
      </c>
      <c r="AY158" s="18" t="s">
        <v>165</v>
      </c>
      <c r="BE158" s="109">
        <f t="shared" si="29"/>
        <v>0</v>
      </c>
      <c r="BF158" s="109">
        <f t="shared" si="30"/>
        <v>0</v>
      </c>
      <c r="BG158" s="109">
        <f t="shared" si="31"/>
        <v>0</v>
      </c>
      <c r="BH158" s="109">
        <f t="shared" si="32"/>
        <v>0</v>
      </c>
      <c r="BI158" s="109">
        <f t="shared" si="33"/>
        <v>0</v>
      </c>
      <c r="BJ158" s="18" t="s">
        <v>144</v>
      </c>
      <c r="BK158" s="174">
        <f t="shared" si="34"/>
        <v>0</v>
      </c>
      <c r="BL158" s="18" t="s">
        <v>171</v>
      </c>
      <c r="BM158" s="18" t="s">
        <v>256</v>
      </c>
    </row>
    <row r="159" spans="2:65" s="1" customFormat="1" ht="25.5" customHeight="1">
      <c r="B159" s="34"/>
      <c r="C159" s="175" t="s">
        <v>985</v>
      </c>
      <c r="D159" s="175" t="s">
        <v>224</v>
      </c>
      <c r="E159" s="176" t="s">
        <v>986</v>
      </c>
      <c r="F159" s="255" t="s">
        <v>987</v>
      </c>
      <c r="G159" s="255"/>
      <c r="H159" s="255"/>
      <c r="I159" s="255"/>
      <c r="J159" s="177" t="s">
        <v>725</v>
      </c>
      <c r="K159" s="178">
        <v>4</v>
      </c>
      <c r="L159" s="256">
        <v>0</v>
      </c>
      <c r="M159" s="257"/>
      <c r="N159" s="258">
        <f t="shared" si="25"/>
        <v>0</v>
      </c>
      <c r="O159" s="254"/>
      <c r="P159" s="254"/>
      <c r="Q159" s="254"/>
      <c r="R159" s="36"/>
      <c r="T159" s="171" t="s">
        <v>20</v>
      </c>
      <c r="U159" s="43" t="s">
        <v>41</v>
      </c>
      <c r="V159" s="35"/>
      <c r="W159" s="172">
        <f t="shared" si="26"/>
        <v>0</v>
      </c>
      <c r="X159" s="172">
        <v>0</v>
      </c>
      <c r="Y159" s="172">
        <f t="shared" si="27"/>
        <v>0</v>
      </c>
      <c r="Z159" s="172">
        <v>0</v>
      </c>
      <c r="AA159" s="173">
        <f t="shared" si="28"/>
        <v>0</v>
      </c>
      <c r="AR159" s="18" t="s">
        <v>177</v>
      </c>
      <c r="AT159" s="18" t="s">
        <v>224</v>
      </c>
      <c r="AU159" s="18" t="s">
        <v>144</v>
      </c>
      <c r="AY159" s="18" t="s">
        <v>165</v>
      </c>
      <c r="BE159" s="109">
        <f t="shared" si="29"/>
        <v>0</v>
      </c>
      <c r="BF159" s="109">
        <f t="shared" si="30"/>
        <v>0</v>
      </c>
      <c r="BG159" s="109">
        <f t="shared" si="31"/>
        <v>0</v>
      </c>
      <c r="BH159" s="109">
        <f t="shared" si="32"/>
        <v>0</v>
      </c>
      <c r="BI159" s="109">
        <f t="shared" si="33"/>
        <v>0</v>
      </c>
      <c r="BJ159" s="18" t="s">
        <v>144</v>
      </c>
      <c r="BK159" s="174">
        <f t="shared" si="34"/>
        <v>0</v>
      </c>
      <c r="BL159" s="18" t="s">
        <v>171</v>
      </c>
      <c r="BM159" s="18" t="s">
        <v>260</v>
      </c>
    </row>
    <row r="160" spans="2:65" s="1" customFormat="1" ht="25.5" customHeight="1">
      <c r="B160" s="34"/>
      <c r="C160" s="175" t="s">
        <v>988</v>
      </c>
      <c r="D160" s="175" t="s">
        <v>224</v>
      </c>
      <c r="E160" s="176" t="s">
        <v>989</v>
      </c>
      <c r="F160" s="255" t="s">
        <v>990</v>
      </c>
      <c r="G160" s="255"/>
      <c r="H160" s="255"/>
      <c r="I160" s="255"/>
      <c r="J160" s="177" t="s">
        <v>725</v>
      </c>
      <c r="K160" s="178">
        <v>2</v>
      </c>
      <c r="L160" s="256">
        <v>0</v>
      </c>
      <c r="M160" s="257"/>
      <c r="N160" s="258">
        <f t="shared" si="25"/>
        <v>0</v>
      </c>
      <c r="O160" s="254"/>
      <c r="P160" s="254"/>
      <c r="Q160" s="254"/>
      <c r="R160" s="36"/>
      <c r="T160" s="171" t="s">
        <v>20</v>
      </c>
      <c r="U160" s="43" t="s">
        <v>41</v>
      </c>
      <c r="V160" s="35"/>
      <c r="W160" s="172">
        <f t="shared" si="26"/>
        <v>0</v>
      </c>
      <c r="X160" s="172">
        <v>0</v>
      </c>
      <c r="Y160" s="172">
        <f t="shared" si="27"/>
        <v>0</v>
      </c>
      <c r="Z160" s="172">
        <v>0</v>
      </c>
      <c r="AA160" s="173">
        <f t="shared" si="28"/>
        <v>0</v>
      </c>
      <c r="AR160" s="18" t="s">
        <v>177</v>
      </c>
      <c r="AT160" s="18" t="s">
        <v>224</v>
      </c>
      <c r="AU160" s="18" t="s">
        <v>144</v>
      </c>
      <c r="AY160" s="18" t="s">
        <v>165</v>
      </c>
      <c r="BE160" s="109">
        <f t="shared" si="29"/>
        <v>0</v>
      </c>
      <c r="BF160" s="109">
        <f t="shared" si="30"/>
        <v>0</v>
      </c>
      <c r="BG160" s="109">
        <f t="shared" si="31"/>
        <v>0</v>
      </c>
      <c r="BH160" s="109">
        <f t="shared" si="32"/>
        <v>0</v>
      </c>
      <c r="BI160" s="109">
        <f t="shared" si="33"/>
        <v>0</v>
      </c>
      <c r="BJ160" s="18" t="s">
        <v>144</v>
      </c>
      <c r="BK160" s="174">
        <f t="shared" si="34"/>
        <v>0</v>
      </c>
      <c r="BL160" s="18" t="s">
        <v>171</v>
      </c>
      <c r="BM160" s="18" t="s">
        <v>263</v>
      </c>
    </row>
    <row r="161" spans="2:65" s="1" customFormat="1" ht="25.5" customHeight="1">
      <c r="B161" s="34"/>
      <c r="C161" s="175" t="s">
        <v>991</v>
      </c>
      <c r="D161" s="175" t="s">
        <v>224</v>
      </c>
      <c r="E161" s="176" t="s">
        <v>992</v>
      </c>
      <c r="F161" s="255" t="s">
        <v>993</v>
      </c>
      <c r="G161" s="255"/>
      <c r="H161" s="255"/>
      <c r="I161" s="255"/>
      <c r="J161" s="177" t="s">
        <v>725</v>
      </c>
      <c r="K161" s="178">
        <v>2</v>
      </c>
      <c r="L161" s="256">
        <v>0</v>
      </c>
      <c r="M161" s="257"/>
      <c r="N161" s="258">
        <f t="shared" si="25"/>
        <v>0</v>
      </c>
      <c r="O161" s="254"/>
      <c r="P161" s="254"/>
      <c r="Q161" s="254"/>
      <c r="R161" s="36"/>
      <c r="T161" s="171" t="s">
        <v>20</v>
      </c>
      <c r="U161" s="43" t="s">
        <v>41</v>
      </c>
      <c r="V161" s="35"/>
      <c r="W161" s="172">
        <f t="shared" si="26"/>
        <v>0</v>
      </c>
      <c r="X161" s="172">
        <v>0</v>
      </c>
      <c r="Y161" s="172">
        <f t="shared" si="27"/>
        <v>0</v>
      </c>
      <c r="Z161" s="172">
        <v>0</v>
      </c>
      <c r="AA161" s="173">
        <f t="shared" si="28"/>
        <v>0</v>
      </c>
      <c r="AR161" s="18" t="s">
        <v>177</v>
      </c>
      <c r="AT161" s="18" t="s">
        <v>224</v>
      </c>
      <c r="AU161" s="18" t="s">
        <v>144</v>
      </c>
      <c r="AY161" s="18" t="s">
        <v>165</v>
      </c>
      <c r="BE161" s="109">
        <f t="shared" si="29"/>
        <v>0</v>
      </c>
      <c r="BF161" s="109">
        <f t="shared" si="30"/>
        <v>0</v>
      </c>
      <c r="BG161" s="109">
        <f t="shared" si="31"/>
        <v>0</v>
      </c>
      <c r="BH161" s="109">
        <f t="shared" si="32"/>
        <v>0</v>
      </c>
      <c r="BI161" s="109">
        <f t="shared" si="33"/>
        <v>0</v>
      </c>
      <c r="BJ161" s="18" t="s">
        <v>144</v>
      </c>
      <c r="BK161" s="174">
        <f t="shared" si="34"/>
        <v>0</v>
      </c>
      <c r="BL161" s="18" t="s">
        <v>171</v>
      </c>
      <c r="BM161" s="18" t="s">
        <v>267</v>
      </c>
    </row>
    <row r="162" spans="2:65" s="1" customFormat="1" ht="25.5" customHeight="1">
      <c r="B162" s="34"/>
      <c r="C162" s="175" t="s">
        <v>994</v>
      </c>
      <c r="D162" s="175" t="s">
        <v>224</v>
      </c>
      <c r="E162" s="176" t="s">
        <v>995</v>
      </c>
      <c r="F162" s="255" t="s">
        <v>996</v>
      </c>
      <c r="G162" s="255"/>
      <c r="H162" s="255"/>
      <c r="I162" s="255"/>
      <c r="J162" s="177" t="s">
        <v>725</v>
      </c>
      <c r="K162" s="178">
        <v>6</v>
      </c>
      <c r="L162" s="256">
        <v>0</v>
      </c>
      <c r="M162" s="257"/>
      <c r="N162" s="258">
        <f t="shared" si="25"/>
        <v>0</v>
      </c>
      <c r="O162" s="254"/>
      <c r="P162" s="254"/>
      <c r="Q162" s="254"/>
      <c r="R162" s="36"/>
      <c r="T162" s="171" t="s">
        <v>20</v>
      </c>
      <c r="U162" s="43" t="s">
        <v>41</v>
      </c>
      <c r="V162" s="35"/>
      <c r="W162" s="172">
        <f t="shared" si="26"/>
        <v>0</v>
      </c>
      <c r="X162" s="172">
        <v>0</v>
      </c>
      <c r="Y162" s="172">
        <f t="shared" si="27"/>
        <v>0</v>
      </c>
      <c r="Z162" s="172">
        <v>0</v>
      </c>
      <c r="AA162" s="173">
        <f t="shared" si="28"/>
        <v>0</v>
      </c>
      <c r="AR162" s="18" t="s">
        <v>177</v>
      </c>
      <c r="AT162" s="18" t="s">
        <v>224</v>
      </c>
      <c r="AU162" s="18" t="s">
        <v>144</v>
      </c>
      <c r="AY162" s="18" t="s">
        <v>165</v>
      </c>
      <c r="BE162" s="109">
        <f t="shared" si="29"/>
        <v>0</v>
      </c>
      <c r="BF162" s="109">
        <f t="shared" si="30"/>
        <v>0</v>
      </c>
      <c r="BG162" s="109">
        <f t="shared" si="31"/>
        <v>0</v>
      </c>
      <c r="BH162" s="109">
        <f t="shared" si="32"/>
        <v>0</v>
      </c>
      <c r="BI162" s="109">
        <f t="shared" si="33"/>
        <v>0</v>
      </c>
      <c r="BJ162" s="18" t="s">
        <v>144</v>
      </c>
      <c r="BK162" s="174">
        <f t="shared" si="34"/>
        <v>0</v>
      </c>
      <c r="BL162" s="18" t="s">
        <v>171</v>
      </c>
      <c r="BM162" s="18" t="s">
        <v>270</v>
      </c>
    </row>
    <row r="163" spans="2:65" s="1" customFormat="1" ht="25.5" customHeight="1">
      <c r="B163" s="34"/>
      <c r="C163" s="175" t="s">
        <v>997</v>
      </c>
      <c r="D163" s="175" t="s">
        <v>224</v>
      </c>
      <c r="E163" s="176" t="s">
        <v>998</v>
      </c>
      <c r="F163" s="255" t="s">
        <v>999</v>
      </c>
      <c r="G163" s="255"/>
      <c r="H163" s="255"/>
      <c r="I163" s="255"/>
      <c r="J163" s="177" t="s">
        <v>725</v>
      </c>
      <c r="K163" s="178">
        <v>2</v>
      </c>
      <c r="L163" s="256">
        <v>0</v>
      </c>
      <c r="M163" s="257"/>
      <c r="N163" s="258">
        <f t="shared" si="25"/>
        <v>0</v>
      </c>
      <c r="O163" s="254"/>
      <c r="P163" s="254"/>
      <c r="Q163" s="254"/>
      <c r="R163" s="36"/>
      <c r="T163" s="171" t="s">
        <v>20</v>
      </c>
      <c r="U163" s="43" t="s">
        <v>41</v>
      </c>
      <c r="V163" s="35"/>
      <c r="W163" s="172">
        <f t="shared" si="26"/>
        <v>0</v>
      </c>
      <c r="X163" s="172">
        <v>0</v>
      </c>
      <c r="Y163" s="172">
        <f t="shared" si="27"/>
        <v>0</v>
      </c>
      <c r="Z163" s="172">
        <v>0</v>
      </c>
      <c r="AA163" s="173">
        <f t="shared" si="28"/>
        <v>0</v>
      </c>
      <c r="AR163" s="18" t="s">
        <v>177</v>
      </c>
      <c r="AT163" s="18" t="s">
        <v>224</v>
      </c>
      <c r="AU163" s="18" t="s">
        <v>144</v>
      </c>
      <c r="AY163" s="18" t="s">
        <v>165</v>
      </c>
      <c r="BE163" s="109">
        <f t="shared" si="29"/>
        <v>0</v>
      </c>
      <c r="BF163" s="109">
        <f t="shared" si="30"/>
        <v>0</v>
      </c>
      <c r="BG163" s="109">
        <f t="shared" si="31"/>
        <v>0</v>
      </c>
      <c r="BH163" s="109">
        <f t="shared" si="32"/>
        <v>0</v>
      </c>
      <c r="BI163" s="109">
        <f t="shared" si="33"/>
        <v>0</v>
      </c>
      <c r="BJ163" s="18" t="s">
        <v>144</v>
      </c>
      <c r="BK163" s="174">
        <f t="shared" si="34"/>
        <v>0</v>
      </c>
      <c r="BL163" s="18" t="s">
        <v>171</v>
      </c>
      <c r="BM163" s="18" t="s">
        <v>274</v>
      </c>
    </row>
    <row r="164" spans="2:65" s="1" customFormat="1" ht="25.5" customHeight="1">
      <c r="B164" s="34"/>
      <c r="C164" s="175" t="s">
        <v>1000</v>
      </c>
      <c r="D164" s="175" t="s">
        <v>224</v>
      </c>
      <c r="E164" s="176" t="s">
        <v>1001</v>
      </c>
      <c r="F164" s="255" t="s">
        <v>1002</v>
      </c>
      <c r="G164" s="255"/>
      <c r="H164" s="255"/>
      <c r="I164" s="255"/>
      <c r="J164" s="177" t="s">
        <v>725</v>
      </c>
      <c r="K164" s="178">
        <v>2</v>
      </c>
      <c r="L164" s="256">
        <v>0</v>
      </c>
      <c r="M164" s="257"/>
      <c r="N164" s="258">
        <f t="shared" si="25"/>
        <v>0</v>
      </c>
      <c r="O164" s="254"/>
      <c r="P164" s="254"/>
      <c r="Q164" s="254"/>
      <c r="R164" s="36"/>
      <c r="T164" s="171" t="s">
        <v>20</v>
      </c>
      <c r="U164" s="43" t="s">
        <v>41</v>
      </c>
      <c r="V164" s="35"/>
      <c r="W164" s="172">
        <f t="shared" si="26"/>
        <v>0</v>
      </c>
      <c r="X164" s="172">
        <v>0</v>
      </c>
      <c r="Y164" s="172">
        <f t="shared" si="27"/>
        <v>0</v>
      </c>
      <c r="Z164" s="172">
        <v>0</v>
      </c>
      <c r="AA164" s="173">
        <f t="shared" si="28"/>
        <v>0</v>
      </c>
      <c r="AR164" s="18" t="s">
        <v>177</v>
      </c>
      <c r="AT164" s="18" t="s">
        <v>224</v>
      </c>
      <c r="AU164" s="18" t="s">
        <v>144</v>
      </c>
      <c r="AY164" s="18" t="s">
        <v>165</v>
      </c>
      <c r="BE164" s="109">
        <f t="shared" si="29"/>
        <v>0</v>
      </c>
      <c r="BF164" s="109">
        <f t="shared" si="30"/>
        <v>0</v>
      </c>
      <c r="BG164" s="109">
        <f t="shared" si="31"/>
        <v>0</v>
      </c>
      <c r="BH164" s="109">
        <f t="shared" si="32"/>
        <v>0</v>
      </c>
      <c r="BI164" s="109">
        <f t="shared" si="33"/>
        <v>0</v>
      </c>
      <c r="BJ164" s="18" t="s">
        <v>144</v>
      </c>
      <c r="BK164" s="174">
        <f t="shared" si="34"/>
        <v>0</v>
      </c>
      <c r="BL164" s="18" t="s">
        <v>171</v>
      </c>
      <c r="BM164" s="18" t="s">
        <v>277</v>
      </c>
    </row>
    <row r="165" spans="2:65" s="1" customFormat="1" ht="25.5" customHeight="1">
      <c r="B165" s="34"/>
      <c r="C165" s="175" t="s">
        <v>1003</v>
      </c>
      <c r="D165" s="175" t="s">
        <v>224</v>
      </c>
      <c r="E165" s="176" t="s">
        <v>1004</v>
      </c>
      <c r="F165" s="255" t="s">
        <v>1005</v>
      </c>
      <c r="G165" s="255"/>
      <c r="H165" s="255"/>
      <c r="I165" s="255"/>
      <c r="J165" s="177" t="s">
        <v>725</v>
      </c>
      <c r="K165" s="178">
        <v>40</v>
      </c>
      <c r="L165" s="256">
        <v>0</v>
      </c>
      <c r="M165" s="257"/>
      <c r="N165" s="258">
        <f t="shared" si="25"/>
        <v>0</v>
      </c>
      <c r="O165" s="254"/>
      <c r="P165" s="254"/>
      <c r="Q165" s="254"/>
      <c r="R165" s="36"/>
      <c r="T165" s="171" t="s">
        <v>20</v>
      </c>
      <c r="U165" s="43" t="s">
        <v>41</v>
      </c>
      <c r="V165" s="35"/>
      <c r="W165" s="172">
        <f t="shared" si="26"/>
        <v>0</v>
      </c>
      <c r="X165" s="172">
        <v>0</v>
      </c>
      <c r="Y165" s="172">
        <f t="shared" si="27"/>
        <v>0</v>
      </c>
      <c r="Z165" s="172">
        <v>0</v>
      </c>
      <c r="AA165" s="173">
        <f t="shared" si="28"/>
        <v>0</v>
      </c>
      <c r="AR165" s="18" t="s">
        <v>177</v>
      </c>
      <c r="AT165" s="18" t="s">
        <v>224</v>
      </c>
      <c r="AU165" s="18" t="s">
        <v>144</v>
      </c>
      <c r="AY165" s="18" t="s">
        <v>165</v>
      </c>
      <c r="BE165" s="109">
        <f t="shared" si="29"/>
        <v>0</v>
      </c>
      <c r="BF165" s="109">
        <f t="shared" si="30"/>
        <v>0</v>
      </c>
      <c r="BG165" s="109">
        <f t="shared" si="31"/>
        <v>0</v>
      </c>
      <c r="BH165" s="109">
        <f t="shared" si="32"/>
        <v>0</v>
      </c>
      <c r="BI165" s="109">
        <f t="shared" si="33"/>
        <v>0</v>
      </c>
      <c r="BJ165" s="18" t="s">
        <v>144</v>
      </c>
      <c r="BK165" s="174">
        <f t="shared" si="34"/>
        <v>0</v>
      </c>
      <c r="BL165" s="18" t="s">
        <v>171</v>
      </c>
      <c r="BM165" s="18" t="s">
        <v>281</v>
      </c>
    </row>
    <row r="166" spans="2:65" s="1" customFormat="1" ht="25.5" customHeight="1">
      <c r="B166" s="34"/>
      <c r="C166" s="175" t="s">
        <v>1006</v>
      </c>
      <c r="D166" s="175" t="s">
        <v>224</v>
      </c>
      <c r="E166" s="176" t="s">
        <v>1007</v>
      </c>
      <c r="F166" s="255" t="s">
        <v>1008</v>
      </c>
      <c r="G166" s="255"/>
      <c r="H166" s="255"/>
      <c r="I166" s="255"/>
      <c r="J166" s="177" t="s">
        <v>725</v>
      </c>
      <c r="K166" s="178">
        <v>2</v>
      </c>
      <c r="L166" s="256">
        <v>0</v>
      </c>
      <c r="M166" s="257"/>
      <c r="N166" s="258">
        <f t="shared" si="25"/>
        <v>0</v>
      </c>
      <c r="O166" s="254"/>
      <c r="P166" s="254"/>
      <c r="Q166" s="254"/>
      <c r="R166" s="36"/>
      <c r="T166" s="171" t="s">
        <v>20</v>
      </c>
      <c r="U166" s="43" t="s">
        <v>41</v>
      </c>
      <c r="V166" s="35"/>
      <c r="W166" s="172">
        <f t="shared" si="26"/>
        <v>0</v>
      </c>
      <c r="X166" s="172">
        <v>0</v>
      </c>
      <c r="Y166" s="172">
        <f t="shared" si="27"/>
        <v>0</v>
      </c>
      <c r="Z166" s="172">
        <v>0</v>
      </c>
      <c r="AA166" s="173">
        <f t="shared" si="28"/>
        <v>0</v>
      </c>
      <c r="AR166" s="18" t="s">
        <v>177</v>
      </c>
      <c r="AT166" s="18" t="s">
        <v>224</v>
      </c>
      <c r="AU166" s="18" t="s">
        <v>144</v>
      </c>
      <c r="AY166" s="18" t="s">
        <v>165</v>
      </c>
      <c r="BE166" s="109">
        <f t="shared" si="29"/>
        <v>0</v>
      </c>
      <c r="BF166" s="109">
        <f t="shared" si="30"/>
        <v>0</v>
      </c>
      <c r="BG166" s="109">
        <f t="shared" si="31"/>
        <v>0</v>
      </c>
      <c r="BH166" s="109">
        <f t="shared" si="32"/>
        <v>0</v>
      </c>
      <c r="BI166" s="109">
        <f t="shared" si="33"/>
        <v>0</v>
      </c>
      <c r="BJ166" s="18" t="s">
        <v>144</v>
      </c>
      <c r="BK166" s="174">
        <f t="shared" si="34"/>
        <v>0</v>
      </c>
      <c r="BL166" s="18" t="s">
        <v>171</v>
      </c>
      <c r="BM166" s="18" t="s">
        <v>284</v>
      </c>
    </row>
    <row r="167" spans="2:65" s="1" customFormat="1" ht="25.5" customHeight="1">
      <c r="B167" s="34"/>
      <c r="C167" s="175" t="s">
        <v>1009</v>
      </c>
      <c r="D167" s="175" t="s">
        <v>224</v>
      </c>
      <c r="E167" s="176" t="s">
        <v>1010</v>
      </c>
      <c r="F167" s="255" t="s">
        <v>1011</v>
      </c>
      <c r="G167" s="255"/>
      <c r="H167" s="255"/>
      <c r="I167" s="255"/>
      <c r="J167" s="177" t="s">
        <v>725</v>
      </c>
      <c r="K167" s="178">
        <v>34</v>
      </c>
      <c r="L167" s="256">
        <v>0</v>
      </c>
      <c r="M167" s="257"/>
      <c r="N167" s="258">
        <f t="shared" si="25"/>
        <v>0</v>
      </c>
      <c r="O167" s="254"/>
      <c r="P167" s="254"/>
      <c r="Q167" s="254"/>
      <c r="R167" s="36"/>
      <c r="T167" s="171" t="s">
        <v>20</v>
      </c>
      <c r="U167" s="43" t="s">
        <v>41</v>
      </c>
      <c r="V167" s="35"/>
      <c r="W167" s="172">
        <f t="shared" si="26"/>
        <v>0</v>
      </c>
      <c r="X167" s="172">
        <v>0</v>
      </c>
      <c r="Y167" s="172">
        <f t="shared" si="27"/>
        <v>0</v>
      </c>
      <c r="Z167" s="172">
        <v>0</v>
      </c>
      <c r="AA167" s="173">
        <f t="shared" si="28"/>
        <v>0</v>
      </c>
      <c r="AR167" s="18" t="s">
        <v>177</v>
      </c>
      <c r="AT167" s="18" t="s">
        <v>224</v>
      </c>
      <c r="AU167" s="18" t="s">
        <v>144</v>
      </c>
      <c r="AY167" s="18" t="s">
        <v>165</v>
      </c>
      <c r="BE167" s="109">
        <f t="shared" si="29"/>
        <v>0</v>
      </c>
      <c r="BF167" s="109">
        <f t="shared" si="30"/>
        <v>0</v>
      </c>
      <c r="BG167" s="109">
        <f t="shared" si="31"/>
        <v>0</v>
      </c>
      <c r="BH167" s="109">
        <f t="shared" si="32"/>
        <v>0</v>
      </c>
      <c r="BI167" s="109">
        <f t="shared" si="33"/>
        <v>0</v>
      </c>
      <c r="BJ167" s="18" t="s">
        <v>144</v>
      </c>
      <c r="BK167" s="174">
        <f t="shared" si="34"/>
        <v>0</v>
      </c>
      <c r="BL167" s="18" t="s">
        <v>171</v>
      </c>
      <c r="BM167" s="18" t="s">
        <v>288</v>
      </c>
    </row>
    <row r="168" spans="2:65" s="1" customFormat="1" ht="25.5" customHeight="1">
      <c r="B168" s="34"/>
      <c r="C168" s="175" t="s">
        <v>1012</v>
      </c>
      <c r="D168" s="175" t="s">
        <v>224</v>
      </c>
      <c r="E168" s="176" t="s">
        <v>1013</v>
      </c>
      <c r="F168" s="255" t="s">
        <v>1014</v>
      </c>
      <c r="G168" s="255"/>
      <c r="H168" s="255"/>
      <c r="I168" s="255"/>
      <c r="J168" s="177" t="s">
        <v>725</v>
      </c>
      <c r="K168" s="178">
        <v>6</v>
      </c>
      <c r="L168" s="256">
        <v>0</v>
      </c>
      <c r="M168" s="257"/>
      <c r="N168" s="258">
        <f t="shared" si="25"/>
        <v>0</v>
      </c>
      <c r="O168" s="254"/>
      <c r="P168" s="254"/>
      <c r="Q168" s="254"/>
      <c r="R168" s="36"/>
      <c r="T168" s="171" t="s">
        <v>20</v>
      </c>
      <c r="U168" s="43" t="s">
        <v>41</v>
      </c>
      <c r="V168" s="35"/>
      <c r="W168" s="172">
        <f t="shared" si="26"/>
        <v>0</v>
      </c>
      <c r="X168" s="172">
        <v>0</v>
      </c>
      <c r="Y168" s="172">
        <f t="shared" si="27"/>
        <v>0</v>
      </c>
      <c r="Z168" s="172">
        <v>0</v>
      </c>
      <c r="AA168" s="173">
        <f t="shared" si="28"/>
        <v>0</v>
      </c>
      <c r="AR168" s="18" t="s">
        <v>177</v>
      </c>
      <c r="AT168" s="18" t="s">
        <v>224</v>
      </c>
      <c r="AU168" s="18" t="s">
        <v>144</v>
      </c>
      <c r="AY168" s="18" t="s">
        <v>165</v>
      </c>
      <c r="BE168" s="109">
        <f t="shared" si="29"/>
        <v>0</v>
      </c>
      <c r="BF168" s="109">
        <f t="shared" si="30"/>
        <v>0</v>
      </c>
      <c r="BG168" s="109">
        <f t="shared" si="31"/>
        <v>0</v>
      </c>
      <c r="BH168" s="109">
        <f t="shared" si="32"/>
        <v>0</v>
      </c>
      <c r="BI168" s="109">
        <f t="shared" si="33"/>
        <v>0</v>
      </c>
      <c r="BJ168" s="18" t="s">
        <v>144</v>
      </c>
      <c r="BK168" s="174">
        <f t="shared" si="34"/>
        <v>0</v>
      </c>
      <c r="BL168" s="18" t="s">
        <v>171</v>
      </c>
      <c r="BM168" s="18" t="s">
        <v>291</v>
      </c>
    </row>
    <row r="169" spans="2:65" s="1" customFormat="1" ht="25.5" customHeight="1">
      <c r="B169" s="34"/>
      <c r="C169" s="175" t="s">
        <v>1015</v>
      </c>
      <c r="D169" s="175" t="s">
        <v>224</v>
      </c>
      <c r="E169" s="176" t="s">
        <v>1016</v>
      </c>
      <c r="F169" s="255" t="s">
        <v>1017</v>
      </c>
      <c r="G169" s="255"/>
      <c r="H169" s="255"/>
      <c r="I169" s="255"/>
      <c r="J169" s="177" t="s">
        <v>725</v>
      </c>
      <c r="K169" s="178">
        <v>10</v>
      </c>
      <c r="L169" s="256">
        <v>0</v>
      </c>
      <c r="M169" s="257"/>
      <c r="N169" s="258">
        <f t="shared" si="25"/>
        <v>0</v>
      </c>
      <c r="O169" s="254"/>
      <c r="P169" s="254"/>
      <c r="Q169" s="254"/>
      <c r="R169" s="36"/>
      <c r="T169" s="171" t="s">
        <v>20</v>
      </c>
      <c r="U169" s="43" t="s">
        <v>41</v>
      </c>
      <c r="V169" s="35"/>
      <c r="W169" s="172">
        <f t="shared" si="26"/>
        <v>0</v>
      </c>
      <c r="X169" s="172">
        <v>0</v>
      </c>
      <c r="Y169" s="172">
        <f t="shared" si="27"/>
        <v>0</v>
      </c>
      <c r="Z169" s="172">
        <v>0</v>
      </c>
      <c r="AA169" s="173">
        <f t="shared" si="28"/>
        <v>0</v>
      </c>
      <c r="AR169" s="18" t="s">
        <v>177</v>
      </c>
      <c r="AT169" s="18" t="s">
        <v>224</v>
      </c>
      <c r="AU169" s="18" t="s">
        <v>144</v>
      </c>
      <c r="AY169" s="18" t="s">
        <v>165</v>
      </c>
      <c r="BE169" s="109">
        <f t="shared" si="29"/>
        <v>0</v>
      </c>
      <c r="BF169" s="109">
        <f t="shared" si="30"/>
        <v>0</v>
      </c>
      <c r="BG169" s="109">
        <f t="shared" si="31"/>
        <v>0</v>
      </c>
      <c r="BH169" s="109">
        <f t="shared" si="32"/>
        <v>0</v>
      </c>
      <c r="BI169" s="109">
        <f t="shared" si="33"/>
        <v>0</v>
      </c>
      <c r="BJ169" s="18" t="s">
        <v>144</v>
      </c>
      <c r="BK169" s="174">
        <f t="shared" si="34"/>
        <v>0</v>
      </c>
      <c r="BL169" s="18" t="s">
        <v>171</v>
      </c>
      <c r="BM169" s="18" t="s">
        <v>295</v>
      </c>
    </row>
    <row r="170" spans="2:65" s="1" customFormat="1" ht="25.5" customHeight="1">
      <c r="B170" s="34"/>
      <c r="C170" s="166" t="s">
        <v>1018</v>
      </c>
      <c r="D170" s="166" t="s">
        <v>167</v>
      </c>
      <c r="E170" s="167" t="s">
        <v>1019</v>
      </c>
      <c r="F170" s="251" t="s">
        <v>1020</v>
      </c>
      <c r="G170" s="251"/>
      <c r="H170" s="251"/>
      <c r="I170" s="251"/>
      <c r="J170" s="168" t="s">
        <v>222</v>
      </c>
      <c r="K170" s="169">
        <v>3</v>
      </c>
      <c r="L170" s="252">
        <v>0</v>
      </c>
      <c r="M170" s="253"/>
      <c r="N170" s="254">
        <f t="shared" si="25"/>
        <v>0</v>
      </c>
      <c r="O170" s="254"/>
      <c r="P170" s="254"/>
      <c r="Q170" s="254"/>
      <c r="R170" s="36"/>
      <c r="T170" s="171" t="s">
        <v>20</v>
      </c>
      <c r="U170" s="43" t="s">
        <v>41</v>
      </c>
      <c r="V170" s="35"/>
      <c r="W170" s="172">
        <f t="shared" si="26"/>
        <v>0</v>
      </c>
      <c r="X170" s="172">
        <v>0</v>
      </c>
      <c r="Y170" s="172">
        <f t="shared" si="27"/>
        <v>0</v>
      </c>
      <c r="Z170" s="172">
        <v>0</v>
      </c>
      <c r="AA170" s="173">
        <f t="shared" si="28"/>
        <v>0</v>
      </c>
      <c r="AR170" s="18" t="s">
        <v>171</v>
      </c>
      <c r="AT170" s="18" t="s">
        <v>167</v>
      </c>
      <c r="AU170" s="18" t="s">
        <v>144</v>
      </c>
      <c r="AY170" s="18" t="s">
        <v>165</v>
      </c>
      <c r="BE170" s="109">
        <f t="shared" si="29"/>
        <v>0</v>
      </c>
      <c r="BF170" s="109">
        <f t="shared" si="30"/>
        <v>0</v>
      </c>
      <c r="BG170" s="109">
        <f t="shared" si="31"/>
        <v>0</v>
      </c>
      <c r="BH170" s="109">
        <f t="shared" si="32"/>
        <v>0</v>
      </c>
      <c r="BI170" s="109">
        <f t="shared" si="33"/>
        <v>0</v>
      </c>
      <c r="BJ170" s="18" t="s">
        <v>144</v>
      </c>
      <c r="BK170" s="174">
        <f t="shared" si="34"/>
        <v>0</v>
      </c>
      <c r="BL170" s="18" t="s">
        <v>171</v>
      </c>
      <c r="BM170" s="18" t="s">
        <v>298</v>
      </c>
    </row>
    <row r="171" spans="2:65" s="1" customFormat="1" ht="25.5" customHeight="1">
      <c r="B171" s="34"/>
      <c r="C171" s="166" t="s">
        <v>1021</v>
      </c>
      <c r="D171" s="166" t="s">
        <v>167</v>
      </c>
      <c r="E171" s="167" t="s">
        <v>1022</v>
      </c>
      <c r="F171" s="251" t="s">
        <v>1023</v>
      </c>
      <c r="G171" s="251"/>
      <c r="H171" s="251"/>
      <c r="I171" s="251"/>
      <c r="J171" s="168" t="s">
        <v>222</v>
      </c>
      <c r="K171" s="169">
        <v>10</v>
      </c>
      <c r="L171" s="252">
        <v>0</v>
      </c>
      <c r="M171" s="253"/>
      <c r="N171" s="254">
        <f t="shared" si="25"/>
        <v>0</v>
      </c>
      <c r="O171" s="254"/>
      <c r="P171" s="254"/>
      <c r="Q171" s="254"/>
      <c r="R171" s="36"/>
      <c r="T171" s="171" t="s">
        <v>20</v>
      </c>
      <c r="U171" s="43" t="s">
        <v>41</v>
      </c>
      <c r="V171" s="35"/>
      <c r="W171" s="172">
        <f t="shared" si="26"/>
        <v>0</v>
      </c>
      <c r="X171" s="172">
        <v>0</v>
      </c>
      <c r="Y171" s="172">
        <f t="shared" si="27"/>
        <v>0</v>
      </c>
      <c r="Z171" s="172">
        <v>0</v>
      </c>
      <c r="AA171" s="173">
        <f t="shared" si="28"/>
        <v>0</v>
      </c>
      <c r="AR171" s="18" t="s">
        <v>171</v>
      </c>
      <c r="AT171" s="18" t="s">
        <v>167</v>
      </c>
      <c r="AU171" s="18" t="s">
        <v>144</v>
      </c>
      <c r="AY171" s="18" t="s">
        <v>165</v>
      </c>
      <c r="BE171" s="109">
        <f t="shared" si="29"/>
        <v>0</v>
      </c>
      <c r="BF171" s="109">
        <f t="shared" si="30"/>
        <v>0</v>
      </c>
      <c r="BG171" s="109">
        <f t="shared" si="31"/>
        <v>0</v>
      </c>
      <c r="BH171" s="109">
        <f t="shared" si="32"/>
        <v>0</v>
      </c>
      <c r="BI171" s="109">
        <f t="shared" si="33"/>
        <v>0</v>
      </c>
      <c r="BJ171" s="18" t="s">
        <v>144</v>
      </c>
      <c r="BK171" s="174">
        <f t="shared" si="34"/>
        <v>0</v>
      </c>
      <c r="BL171" s="18" t="s">
        <v>171</v>
      </c>
      <c r="BM171" s="18" t="s">
        <v>302</v>
      </c>
    </row>
    <row r="172" spans="2:65" s="1" customFormat="1" ht="25.5" customHeight="1">
      <c r="B172" s="34"/>
      <c r="C172" s="166" t="s">
        <v>1024</v>
      </c>
      <c r="D172" s="166" t="s">
        <v>167</v>
      </c>
      <c r="E172" s="167" t="s">
        <v>1025</v>
      </c>
      <c r="F172" s="251" t="s">
        <v>1026</v>
      </c>
      <c r="G172" s="251"/>
      <c r="H172" s="251"/>
      <c r="I172" s="251"/>
      <c r="J172" s="168" t="s">
        <v>222</v>
      </c>
      <c r="K172" s="169">
        <v>16</v>
      </c>
      <c r="L172" s="252">
        <v>0</v>
      </c>
      <c r="M172" s="253"/>
      <c r="N172" s="254">
        <f t="shared" si="25"/>
        <v>0</v>
      </c>
      <c r="O172" s="254"/>
      <c r="P172" s="254"/>
      <c r="Q172" s="254"/>
      <c r="R172" s="36"/>
      <c r="T172" s="171" t="s">
        <v>20</v>
      </c>
      <c r="U172" s="43" t="s">
        <v>41</v>
      </c>
      <c r="V172" s="35"/>
      <c r="W172" s="172">
        <f t="shared" si="26"/>
        <v>0</v>
      </c>
      <c r="X172" s="172">
        <v>0</v>
      </c>
      <c r="Y172" s="172">
        <f t="shared" si="27"/>
        <v>0</v>
      </c>
      <c r="Z172" s="172">
        <v>0</v>
      </c>
      <c r="AA172" s="173">
        <f t="shared" si="28"/>
        <v>0</v>
      </c>
      <c r="AR172" s="18" t="s">
        <v>171</v>
      </c>
      <c r="AT172" s="18" t="s">
        <v>167</v>
      </c>
      <c r="AU172" s="18" t="s">
        <v>144</v>
      </c>
      <c r="AY172" s="18" t="s">
        <v>165</v>
      </c>
      <c r="BE172" s="109">
        <f t="shared" si="29"/>
        <v>0</v>
      </c>
      <c r="BF172" s="109">
        <f t="shared" si="30"/>
        <v>0</v>
      </c>
      <c r="BG172" s="109">
        <f t="shared" si="31"/>
        <v>0</v>
      </c>
      <c r="BH172" s="109">
        <f t="shared" si="32"/>
        <v>0</v>
      </c>
      <c r="BI172" s="109">
        <f t="shared" si="33"/>
        <v>0</v>
      </c>
      <c r="BJ172" s="18" t="s">
        <v>144</v>
      </c>
      <c r="BK172" s="174">
        <f t="shared" si="34"/>
        <v>0</v>
      </c>
      <c r="BL172" s="18" t="s">
        <v>171</v>
      </c>
      <c r="BM172" s="18" t="s">
        <v>305</v>
      </c>
    </row>
    <row r="173" spans="2:65" s="1" customFormat="1" ht="25.5" customHeight="1">
      <c r="B173" s="34"/>
      <c r="C173" s="166" t="s">
        <v>1027</v>
      </c>
      <c r="D173" s="166" t="s">
        <v>167</v>
      </c>
      <c r="E173" s="167" t="s">
        <v>1028</v>
      </c>
      <c r="F173" s="251" t="s">
        <v>1029</v>
      </c>
      <c r="G173" s="251"/>
      <c r="H173" s="251"/>
      <c r="I173" s="251"/>
      <c r="J173" s="168" t="s">
        <v>222</v>
      </c>
      <c r="K173" s="169">
        <v>29</v>
      </c>
      <c r="L173" s="252">
        <v>0</v>
      </c>
      <c r="M173" s="253"/>
      <c r="N173" s="254">
        <f t="shared" si="25"/>
        <v>0</v>
      </c>
      <c r="O173" s="254"/>
      <c r="P173" s="254"/>
      <c r="Q173" s="254"/>
      <c r="R173" s="36"/>
      <c r="T173" s="171" t="s">
        <v>20</v>
      </c>
      <c r="U173" s="43" t="s">
        <v>41</v>
      </c>
      <c r="V173" s="35"/>
      <c r="W173" s="172">
        <f t="shared" si="26"/>
        <v>0</v>
      </c>
      <c r="X173" s="172">
        <v>0</v>
      </c>
      <c r="Y173" s="172">
        <f t="shared" si="27"/>
        <v>0</v>
      </c>
      <c r="Z173" s="172">
        <v>0</v>
      </c>
      <c r="AA173" s="173">
        <f t="shared" si="28"/>
        <v>0</v>
      </c>
      <c r="AR173" s="18" t="s">
        <v>171</v>
      </c>
      <c r="AT173" s="18" t="s">
        <v>167</v>
      </c>
      <c r="AU173" s="18" t="s">
        <v>144</v>
      </c>
      <c r="AY173" s="18" t="s">
        <v>165</v>
      </c>
      <c r="BE173" s="109">
        <f t="shared" si="29"/>
        <v>0</v>
      </c>
      <c r="BF173" s="109">
        <f t="shared" si="30"/>
        <v>0</v>
      </c>
      <c r="BG173" s="109">
        <f t="shared" si="31"/>
        <v>0</v>
      </c>
      <c r="BH173" s="109">
        <f t="shared" si="32"/>
        <v>0</v>
      </c>
      <c r="BI173" s="109">
        <f t="shared" si="33"/>
        <v>0</v>
      </c>
      <c r="BJ173" s="18" t="s">
        <v>144</v>
      </c>
      <c r="BK173" s="174">
        <f t="shared" si="34"/>
        <v>0</v>
      </c>
      <c r="BL173" s="18" t="s">
        <v>171</v>
      </c>
      <c r="BM173" s="18" t="s">
        <v>309</v>
      </c>
    </row>
    <row r="174" spans="2:65" s="1" customFormat="1" ht="25.5" customHeight="1">
      <c r="B174" s="34"/>
      <c r="C174" s="166" t="s">
        <v>1030</v>
      </c>
      <c r="D174" s="166" t="s">
        <v>167</v>
      </c>
      <c r="E174" s="167" t="s">
        <v>1031</v>
      </c>
      <c r="F174" s="251" t="s">
        <v>1032</v>
      </c>
      <c r="G174" s="251"/>
      <c r="H174" s="251"/>
      <c r="I174" s="251"/>
      <c r="J174" s="168" t="s">
        <v>222</v>
      </c>
      <c r="K174" s="169">
        <v>235</v>
      </c>
      <c r="L174" s="252">
        <v>0</v>
      </c>
      <c r="M174" s="253"/>
      <c r="N174" s="254">
        <f t="shared" si="25"/>
        <v>0</v>
      </c>
      <c r="O174" s="254"/>
      <c r="P174" s="254"/>
      <c r="Q174" s="254"/>
      <c r="R174" s="36"/>
      <c r="T174" s="171" t="s">
        <v>20</v>
      </c>
      <c r="U174" s="43" t="s">
        <v>41</v>
      </c>
      <c r="V174" s="35"/>
      <c r="W174" s="172">
        <f t="shared" si="26"/>
        <v>0</v>
      </c>
      <c r="X174" s="172">
        <v>0</v>
      </c>
      <c r="Y174" s="172">
        <f t="shared" si="27"/>
        <v>0</v>
      </c>
      <c r="Z174" s="172">
        <v>0</v>
      </c>
      <c r="AA174" s="173">
        <f t="shared" si="28"/>
        <v>0</v>
      </c>
      <c r="AR174" s="18" t="s">
        <v>171</v>
      </c>
      <c r="AT174" s="18" t="s">
        <v>167</v>
      </c>
      <c r="AU174" s="18" t="s">
        <v>144</v>
      </c>
      <c r="AY174" s="18" t="s">
        <v>165</v>
      </c>
      <c r="BE174" s="109">
        <f t="shared" si="29"/>
        <v>0</v>
      </c>
      <c r="BF174" s="109">
        <f t="shared" si="30"/>
        <v>0</v>
      </c>
      <c r="BG174" s="109">
        <f t="shared" si="31"/>
        <v>0</v>
      </c>
      <c r="BH174" s="109">
        <f t="shared" si="32"/>
        <v>0</v>
      </c>
      <c r="BI174" s="109">
        <f t="shared" si="33"/>
        <v>0</v>
      </c>
      <c r="BJ174" s="18" t="s">
        <v>144</v>
      </c>
      <c r="BK174" s="174">
        <f t="shared" si="34"/>
        <v>0</v>
      </c>
      <c r="BL174" s="18" t="s">
        <v>171</v>
      </c>
      <c r="BM174" s="18" t="s">
        <v>312</v>
      </c>
    </row>
    <row r="175" spans="2:65" s="1" customFormat="1" ht="16.5" customHeight="1">
      <c r="B175" s="34"/>
      <c r="C175" s="166" t="s">
        <v>1033</v>
      </c>
      <c r="D175" s="166" t="s">
        <v>167</v>
      </c>
      <c r="E175" s="167" t="s">
        <v>1034</v>
      </c>
      <c r="F175" s="251" t="s">
        <v>1035</v>
      </c>
      <c r="G175" s="251"/>
      <c r="H175" s="251"/>
      <c r="I175" s="251"/>
      <c r="J175" s="168" t="s">
        <v>759</v>
      </c>
      <c r="K175" s="169">
        <v>8</v>
      </c>
      <c r="L175" s="252">
        <v>0</v>
      </c>
      <c r="M175" s="253"/>
      <c r="N175" s="254">
        <f t="shared" si="25"/>
        <v>0</v>
      </c>
      <c r="O175" s="254"/>
      <c r="P175" s="254"/>
      <c r="Q175" s="254"/>
      <c r="R175" s="36"/>
      <c r="T175" s="171" t="s">
        <v>20</v>
      </c>
      <c r="U175" s="43" t="s">
        <v>41</v>
      </c>
      <c r="V175" s="35"/>
      <c r="W175" s="172">
        <f t="shared" si="26"/>
        <v>0</v>
      </c>
      <c r="X175" s="172">
        <v>0</v>
      </c>
      <c r="Y175" s="172">
        <f t="shared" si="27"/>
        <v>0</v>
      </c>
      <c r="Z175" s="172">
        <v>0</v>
      </c>
      <c r="AA175" s="173">
        <f t="shared" si="28"/>
        <v>0</v>
      </c>
      <c r="AR175" s="18" t="s">
        <v>171</v>
      </c>
      <c r="AT175" s="18" t="s">
        <v>167</v>
      </c>
      <c r="AU175" s="18" t="s">
        <v>144</v>
      </c>
      <c r="AY175" s="18" t="s">
        <v>165</v>
      </c>
      <c r="BE175" s="109">
        <f t="shared" si="29"/>
        <v>0</v>
      </c>
      <c r="BF175" s="109">
        <f t="shared" si="30"/>
        <v>0</v>
      </c>
      <c r="BG175" s="109">
        <f t="shared" si="31"/>
        <v>0</v>
      </c>
      <c r="BH175" s="109">
        <f t="shared" si="32"/>
        <v>0</v>
      </c>
      <c r="BI175" s="109">
        <f t="shared" si="33"/>
        <v>0</v>
      </c>
      <c r="BJ175" s="18" t="s">
        <v>144</v>
      </c>
      <c r="BK175" s="174">
        <f t="shared" si="34"/>
        <v>0</v>
      </c>
      <c r="BL175" s="18" t="s">
        <v>171</v>
      </c>
      <c r="BM175" s="18" t="s">
        <v>316</v>
      </c>
    </row>
    <row r="176" spans="2:65" s="1" customFormat="1" ht="16.5" customHeight="1">
      <c r="B176" s="34"/>
      <c r="C176" s="166" t="s">
        <v>1036</v>
      </c>
      <c r="D176" s="166" t="s">
        <v>167</v>
      </c>
      <c r="E176" s="167" t="s">
        <v>1037</v>
      </c>
      <c r="F176" s="251" t="s">
        <v>1038</v>
      </c>
      <c r="G176" s="251"/>
      <c r="H176" s="251"/>
      <c r="I176" s="251"/>
      <c r="J176" s="168" t="s">
        <v>1039</v>
      </c>
      <c r="K176" s="169">
        <v>1</v>
      </c>
      <c r="L176" s="252">
        <v>0</v>
      </c>
      <c r="M176" s="253"/>
      <c r="N176" s="254">
        <f t="shared" si="25"/>
        <v>0</v>
      </c>
      <c r="O176" s="254"/>
      <c r="P176" s="254"/>
      <c r="Q176" s="254"/>
      <c r="R176" s="36"/>
      <c r="T176" s="171" t="s">
        <v>20</v>
      </c>
      <c r="U176" s="43" t="s">
        <v>41</v>
      </c>
      <c r="V176" s="35"/>
      <c r="W176" s="172">
        <f t="shared" si="26"/>
        <v>0</v>
      </c>
      <c r="X176" s="172">
        <v>0</v>
      </c>
      <c r="Y176" s="172">
        <f t="shared" si="27"/>
        <v>0</v>
      </c>
      <c r="Z176" s="172">
        <v>0</v>
      </c>
      <c r="AA176" s="173">
        <f t="shared" si="28"/>
        <v>0</v>
      </c>
      <c r="AR176" s="18" t="s">
        <v>171</v>
      </c>
      <c r="AT176" s="18" t="s">
        <v>167</v>
      </c>
      <c r="AU176" s="18" t="s">
        <v>144</v>
      </c>
      <c r="AY176" s="18" t="s">
        <v>165</v>
      </c>
      <c r="BE176" s="109">
        <f t="shared" si="29"/>
        <v>0</v>
      </c>
      <c r="BF176" s="109">
        <f t="shared" si="30"/>
        <v>0</v>
      </c>
      <c r="BG176" s="109">
        <f t="shared" si="31"/>
        <v>0</v>
      </c>
      <c r="BH176" s="109">
        <f t="shared" si="32"/>
        <v>0</v>
      </c>
      <c r="BI176" s="109">
        <f t="shared" si="33"/>
        <v>0</v>
      </c>
      <c r="BJ176" s="18" t="s">
        <v>144</v>
      </c>
      <c r="BK176" s="174">
        <f t="shared" si="34"/>
        <v>0</v>
      </c>
      <c r="BL176" s="18" t="s">
        <v>171</v>
      </c>
      <c r="BM176" s="18" t="s">
        <v>319</v>
      </c>
    </row>
    <row r="177" spans="2:65" s="1" customFormat="1" ht="25.5" customHeight="1">
      <c r="B177" s="34"/>
      <c r="C177" s="166" t="s">
        <v>1040</v>
      </c>
      <c r="D177" s="166" t="s">
        <v>167</v>
      </c>
      <c r="E177" s="167" t="s">
        <v>1041</v>
      </c>
      <c r="F177" s="251" t="s">
        <v>1042</v>
      </c>
      <c r="G177" s="251"/>
      <c r="H177" s="251"/>
      <c r="I177" s="251"/>
      <c r="J177" s="168" t="s">
        <v>908</v>
      </c>
      <c r="K177" s="170">
        <v>0</v>
      </c>
      <c r="L177" s="252">
        <v>0</v>
      </c>
      <c r="M177" s="253"/>
      <c r="N177" s="254">
        <f t="shared" si="25"/>
        <v>0</v>
      </c>
      <c r="O177" s="254"/>
      <c r="P177" s="254"/>
      <c r="Q177" s="254"/>
      <c r="R177" s="36"/>
      <c r="T177" s="171" t="s">
        <v>20</v>
      </c>
      <c r="U177" s="43" t="s">
        <v>41</v>
      </c>
      <c r="V177" s="35"/>
      <c r="W177" s="172">
        <f t="shared" si="26"/>
        <v>0</v>
      </c>
      <c r="X177" s="172">
        <v>0</v>
      </c>
      <c r="Y177" s="172">
        <f t="shared" si="27"/>
        <v>0</v>
      </c>
      <c r="Z177" s="172">
        <v>0</v>
      </c>
      <c r="AA177" s="173">
        <f t="shared" si="28"/>
        <v>0</v>
      </c>
      <c r="AR177" s="18" t="s">
        <v>171</v>
      </c>
      <c r="AT177" s="18" t="s">
        <v>167</v>
      </c>
      <c r="AU177" s="18" t="s">
        <v>144</v>
      </c>
      <c r="AY177" s="18" t="s">
        <v>165</v>
      </c>
      <c r="BE177" s="109">
        <f t="shared" si="29"/>
        <v>0</v>
      </c>
      <c r="BF177" s="109">
        <f t="shared" si="30"/>
        <v>0</v>
      </c>
      <c r="BG177" s="109">
        <f t="shared" si="31"/>
        <v>0</v>
      </c>
      <c r="BH177" s="109">
        <f t="shared" si="32"/>
        <v>0</v>
      </c>
      <c r="BI177" s="109">
        <f t="shared" si="33"/>
        <v>0</v>
      </c>
      <c r="BJ177" s="18" t="s">
        <v>144</v>
      </c>
      <c r="BK177" s="174">
        <f t="shared" si="34"/>
        <v>0</v>
      </c>
      <c r="BL177" s="18" t="s">
        <v>171</v>
      </c>
      <c r="BM177" s="18" t="s">
        <v>323</v>
      </c>
    </row>
    <row r="178" spans="2:63" s="9" customFormat="1" ht="29.25" customHeight="1">
      <c r="B178" s="155"/>
      <c r="C178" s="156"/>
      <c r="D178" s="165" t="s">
        <v>897</v>
      </c>
      <c r="E178" s="165"/>
      <c r="F178" s="165"/>
      <c r="G178" s="165"/>
      <c r="H178" s="165"/>
      <c r="I178" s="165"/>
      <c r="J178" s="165"/>
      <c r="K178" s="165"/>
      <c r="L178" s="165"/>
      <c r="M178" s="165"/>
      <c r="N178" s="265">
        <f>BK178</f>
        <v>0</v>
      </c>
      <c r="O178" s="266"/>
      <c r="P178" s="266"/>
      <c r="Q178" s="266"/>
      <c r="R178" s="158"/>
      <c r="T178" s="159"/>
      <c r="U178" s="156"/>
      <c r="V178" s="156"/>
      <c r="W178" s="160">
        <f>SUM(W179:W195)</f>
        <v>0</v>
      </c>
      <c r="X178" s="156"/>
      <c r="Y178" s="160">
        <f>SUM(Y179:Y195)</f>
        <v>0</v>
      </c>
      <c r="Z178" s="156"/>
      <c r="AA178" s="161">
        <f>SUM(AA179:AA195)</f>
        <v>0</v>
      </c>
      <c r="AR178" s="162" t="s">
        <v>82</v>
      </c>
      <c r="AT178" s="163" t="s">
        <v>73</v>
      </c>
      <c r="AU178" s="163" t="s">
        <v>82</v>
      </c>
      <c r="AY178" s="162" t="s">
        <v>165</v>
      </c>
      <c r="BK178" s="164">
        <f>SUM(BK179:BK195)</f>
        <v>0</v>
      </c>
    </row>
    <row r="179" spans="2:65" s="1" customFormat="1" ht="25.5" customHeight="1">
      <c r="B179" s="34"/>
      <c r="C179" s="166" t="s">
        <v>1043</v>
      </c>
      <c r="D179" s="166" t="s">
        <v>167</v>
      </c>
      <c r="E179" s="167" t="s">
        <v>1044</v>
      </c>
      <c r="F179" s="251" t="s">
        <v>1045</v>
      </c>
      <c r="G179" s="251"/>
      <c r="H179" s="251"/>
      <c r="I179" s="251"/>
      <c r="J179" s="168" t="s">
        <v>725</v>
      </c>
      <c r="K179" s="169">
        <v>8</v>
      </c>
      <c r="L179" s="252">
        <v>0</v>
      </c>
      <c r="M179" s="253"/>
      <c r="N179" s="254">
        <f aca="true" t="shared" si="35" ref="N179:N195">ROUND(L179*K179,3)</f>
        <v>0</v>
      </c>
      <c r="O179" s="254"/>
      <c r="P179" s="254"/>
      <c r="Q179" s="254"/>
      <c r="R179" s="36"/>
      <c r="T179" s="171" t="s">
        <v>20</v>
      </c>
      <c r="U179" s="43" t="s">
        <v>41</v>
      </c>
      <c r="V179" s="35"/>
      <c r="W179" s="172">
        <f aca="true" t="shared" si="36" ref="W179:W195">V179*K179</f>
        <v>0</v>
      </c>
      <c r="X179" s="172">
        <v>0</v>
      </c>
      <c r="Y179" s="172">
        <f aca="true" t="shared" si="37" ref="Y179:Y195">X179*K179</f>
        <v>0</v>
      </c>
      <c r="Z179" s="172">
        <v>0</v>
      </c>
      <c r="AA179" s="173">
        <f aca="true" t="shared" si="38" ref="AA179:AA195">Z179*K179</f>
        <v>0</v>
      </c>
      <c r="AR179" s="18" t="s">
        <v>171</v>
      </c>
      <c r="AT179" s="18" t="s">
        <v>167</v>
      </c>
      <c r="AU179" s="18" t="s">
        <v>144</v>
      </c>
      <c r="AY179" s="18" t="s">
        <v>165</v>
      </c>
      <c r="BE179" s="109">
        <f aca="true" t="shared" si="39" ref="BE179:BE195">IF(U179="základná",N179,0)</f>
        <v>0</v>
      </c>
      <c r="BF179" s="109">
        <f aca="true" t="shared" si="40" ref="BF179:BF195">IF(U179="znížená",N179,0)</f>
        <v>0</v>
      </c>
      <c r="BG179" s="109">
        <f aca="true" t="shared" si="41" ref="BG179:BG195">IF(U179="zákl. prenesená",N179,0)</f>
        <v>0</v>
      </c>
      <c r="BH179" s="109">
        <f aca="true" t="shared" si="42" ref="BH179:BH195">IF(U179="zníž. prenesená",N179,0)</f>
        <v>0</v>
      </c>
      <c r="BI179" s="109">
        <f aca="true" t="shared" si="43" ref="BI179:BI195">IF(U179="nulová",N179,0)</f>
        <v>0</v>
      </c>
      <c r="BJ179" s="18" t="s">
        <v>144</v>
      </c>
      <c r="BK179" s="174">
        <f aca="true" t="shared" si="44" ref="BK179:BK195">ROUND(L179*K179,3)</f>
        <v>0</v>
      </c>
      <c r="BL179" s="18" t="s">
        <v>171</v>
      </c>
      <c r="BM179" s="18" t="s">
        <v>326</v>
      </c>
    </row>
    <row r="180" spans="2:65" s="1" customFormat="1" ht="16.5" customHeight="1">
      <c r="B180" s="34"/>
      <c r="C180" s="175" t="s">
        <v>1046</v>
      </c>
      <c r="D180" s="175" t="s">
        <v>224</v>
      </c>
      <c r="E180" s="176" t="s">
        <v>1047</v>
      </c>
      <c r="F180" s="255" t="s">
        <v>1048</v>
      </c>
      <c r="G180" s="255"/>
      <c r="H180" s="255"/>
      <c r="I180" s="255"/>
      <c r="J180" s="177" t="s">
        <v>725</v>
      </c>
      <c r="K180" s="178">
        <v>7</v>
      </c>
      <c r="L180" s="256">
        <v>0</v>
      </c>
      <c r="M180" s="257"/>
      <c r="N180" s="258">
        <f t="shared" si="35"/>
        <v>0</v>
      </c>
      <c r="O180" s="254"/>
      <c r="P180" s="254"/>
      <c r="Q180" s="254"/>
      <c r="R180" s="36"/>
      <c r="T180" s="171" t="s">
        <v>20</v>
      </c>
      <c r="U180" s="43" t="s">
        <v>41</v>
      </c>
      <c r="V180" s="35"/>
      <c r="W180" s="172">
        <f t="shared" si="36"/>
        <v>0</v>
      </c>
      <c r="X180" s="172">
        <v>0</v>
      </c>
      <c r="Y180" s="172">
        <f t="shared" si="37"/>
        <v>0</v>
      </c>
      <c r="Z180" s="172">
        <v>0</v>
      </c>
      <c r="AA180" s="173">
        <f t="shared" si="38"/>
        <v>0</v>
      </c>
      <c r="AR180" s="18" t="s">
        <v>177</v>
      </c>
      <c r="AT180" s="18" t="s">
        <v>224</v>
      </c>
      <c r="AU180" s="18" t="s">
        <v>144</v>
      </c>
      <c r="AY180" s="18" t="s">
        <v>165</v>
      </c>
      <c r="BE180" s="109">
        <f t="shared" si="39"/>
        <v>0</v>
      </c>
      <c r="BF180" s="109">
        <f t="shared" si="40"/>
        <v>0</v>
      </c>
      <c r="BG180" s="109">
        <f t="shared" si="41"/>
        <v>0</v>
      </c>
      <c r="BH180" s="109">
        <f t="shared" si="42"/>
        <v>0</v>
      </c>
      <c r="BI180" s="109">
        <f t="shared" si="43"/>
        <v>0</v>
      </c>
      <c r="BJ180" s="18" t="s">
        <v>144</v>
      </c>
      <c r="BK180" s="174">
        <f t="shared" si="44"/>
        <v>0</v>
      </c>
      <c r="BL180" s="18" t="s">
        <v>171</v>
      </c>
      <c r="BM180" s="18" t="s">
        <v>330</v>
      </c>
    </row>
    <row r="181" spans="2:65" s="1" customFormat="1" ht="25.5" customHeight="1">
      <c r="B181" s="34"/>
      <c r="C181" s="166" t="s">
        <v>467</v>
      </c>
      <c r="D181" s="166" t="s">
        <v>167</v>
      </c>
      <c r="E181" s="167" t="s">
        <v>1049</v>
      </c>
      <c r="F181" s="251" t="s">
        <v>1050</v>
      </c>
      <c r="G181" s="251"/>
      <c r="H181" s="251"/>
      <c r="I181" s="251"/>
      <c r="J181" s="168" t="s">
        <v>725</v>
      </c>
      <c r="K181" s="169">
        <v>40</v>
      </c>
      <c r="L181" s="252">
        <v>0</v>
      </c>
      <c r="M181" s="253"/>
      <c r="N181" s="254">
        <f t="shared" si="35"/>
        <v>0</v>
      </c>
      <c r="O181" s="254"/>
      <c r="P181" s="254"/>
      <c r="Q181" s="254"/>
      <c r="R181" s="36"/>
      <c r="T181" s="171" t="s">
        <v>20</v>
      </c>
      <c r="U181" s="43" t="s">
        <v>41</v>
      </c>
      <c r="V181" s="35"/>
      <c r="W181" s="172">
        <f t="shared" si="36"/>
        <v>0</v>
      </c>
      <c r="X181" s="172">
        <v>0</v>
      </c>
      <c r="Y181" s="172">
        <f t="shared" si="37"/>
        <v>0</v>
      </c>
      <c r="Z181" s="172">
        <v>0</v>
      </c>
      <c r="AA181" s="173">
        <f t="shared" si="38"/>
        <v>0</v>
      </c>
      <c r="AR181" s="18" t="s">
        <v>171</v>
      </c>
      <c r="AT181" s="18" t="s">
        <v>167</v>
      </c>
      <c r="AU181" s="18" t="s">
        <v>144</v>
      </c>
      <c r="AY181" s="18" t="s">
        <v>165</v>
      </c>
      <c r="BE181" s="109">
        <f t="shared" si="39"/>
        <v>0</v>
      </c>
      <c r="BF181" s="109">
        <f t="shared" si="40"/>
        <v>0</v>
      </c>
      <c r="BG181" s="109">
        <f t="shared" si="41"/>
        <v>0</v>
      </c>
      <c r="BH181" s="109">
        <f t="shared" si="42"/>
        <v>0</v>
      </c>
      <c r="BI181" s="109">
        <f t="shared" si="43"/>
        <v>0</v>
      </c>
      <c r="BJ181" s="18" t="s">
        <v>144</v>
      </c>
      <c r="BK181" s="174">
        <f t="shared" si="44"/>
        <v>0</v>
      </c>
      <c r="BL181" s="18" t="s">
        <v>171</v>
      </c>
      <c r="BM181" s="18" t="s">
        <v>333</v>
      </c>
    </row>
    <row r="182" spans="2:65" s="1" customFormat="1" ht="25.5" customHeight="1">
      <c r="B182" s="34"/>
      <c r="C182" s="166" t="s">
        <v>330</v>
      </c>
      <c r="D182" s="166" t="s">
        <v>167</v>
      </c>
      <c r="E182" s="167" t="s">
        <v>1051</v>
      </c>
      <c r="F182" s="251" t="s">
        <v>1052</v>
      </c>
      <c r="G182" s="251"/>
      <c r="H182" s="251"/>
      <c r="I182" s="251"/>
      <c r="J182" s="168" t="s">
        <v>725</v>
      </c>
      <c r="K182" s="169">
        <v>2</v>
      </c>
      <c r="L182" s="252">
        <v>0</v>
      </c>
      <c r="M182" s="253"/>
      <c r="N182" s="254">
        <f t="shared" si="35"/>
        <v>0</v>
      </c>
      <c r="O182" s="254"/>
      <c r="P182" s="254"/>
      <c r="Q182" s="254"/>
      <c r="R182" s="36"/>
      <c r="T182" s="171" t="s">
        <v>20</v>
      </c>
      <c r="U182" s="43" t="s">
        <v>41</v>
      </c>
      <c r="V182" s="35"/>
      <c r="W182" s="172">
        <f t="shared" si="36"/>
        <v>0</v>
      </c>
      <c r="X182" s="172">
        <v>0</v>
      </c>
      <c r="Y182" s="172">
        <f t="shared" si="37"/>
        <v>0</v>
      </c>
      <c r="Z182" s="172">
        <v>0</v>
      </c>
      <c r="AA182" s="173">
        <f t="shared" si="38"/>
        <v>0</v>
      </c>
      <c r="AR182" s="18" t="s">
        <v>171</v>
      </c>
      <c r="AT182" s="18" t="s">
        <v>167</v>
      </c>
      <c r="AU182" s="18" t="s">
        <v>144</v>
      </c>
      <c r="AY182" s="18" t="s">
        <v>165</v>
      </c>
      <c r="BE182" s="109">
        <f t="shared" si="39"/>
        <v>0</v>
      </c>
      <c r="BF182" s="109">
        <f t="shared" si="40"/>
        <v>0</v>
      </c>
      <c r="BG182" s="109">
        <f t="shared" si="41"/>
        <v>0</v>
      </c>
      <c r="BH182" s="109">
        <f t="shared" si="42"/>
        <v>0</v>
      </c>
      <c r="BI182" s="109">
        <f t="shared" si="43"/>
        <v>0</v>
      </c>
      <c r="BJ182" s="18" t="s">
        <v>144</v>
      </c>
      <c r="BK182" s="174">
        <f t="shared" si="44"/>
        <v>0</v>
      </c>
      <c r="BL182" s="18" t="s">
        <v>171</v>
      </c>
      <c r="BM182" s="18" t="s">
        <v>338</v>
      </c>
    </row>
    <row r="183" spans="2:65" s="1" customFormat="1" ht="16.5" customHeight="1">
      <c r="B183" s="34"/>
      <c r="C183" s="175" t="s">
        <v>1053</v>
      </c>
      <c r="D183" s="175" t="s">
        <v>224</v>
      </c>
      <c r="E183" s="176" t="s">
        <v>1054</v>
      </c>
      <c r="F183" s="255" t="s">
        <v>1055</v>
      </c>
      <c r="G183" s="255"/>
      <c r="H183" s="255"/>
      <c r="I183" s="255"/>
      <c r="J183" s="177" t="s">
        <v>725</v>
      </c>
      <c r="K183" s="178">
        <v>2</v>
      </c>
      <c r="L183" s="256">
        <v>0</v>
      </c>
      <c r="M183" s="257"/>
      <c r="N183" s="258">
        <f t="shared" si="35"/>
        <v>0</v>
      </c>
      <c r="O183" s="254"/>
      <c r="P183" s="254"/>
      <c r="Q183" s="254"/>
      <c r="R183" s="36"/>
      <c r="T183" s="171" t="s">
        <v>20</v>
      </c>
      <c r="U183" s="43" t="s">
        <v>41</v>
      </c>
      <c r="V183" s="35"/>
      <c r="W183" s="172">
        <f t="shared" si="36"/>
        <v>0</v>
      </c>
      <c r="X183" s="172">
        <v>0</v>
      </c>
      <c r="Y183" s="172">
        <f t="shared" si="37"/>
        <v>0</v>
      </c>
      <c r="Z183" s="172">
        <v>0</v>
      </c>
      <c r="AA183" s="173">
        <f t="shared" si="38"/>
        <v>0</v>
      </c>
      <c r="AR183" s="18" t="s">
        <v>177</v>
      </c>
      <c r="AT183" s="18" t="s">
        <v>224</v>
      </c>
      <c r="AU183" s="18" t="s">
        <v>144</v>
      </c>
      <c r="AY183" s="18" t="s">
        <v>165</v>
      </c>
      <c r="BE183" s="109">
        <f t="shared" si="39"/>
        <v>0</v>
      </c>
      <c r="BF183" s="109">
        <f t="shared" si="40"/>
        <v>0</v>
      </c>
      <c r="BG183" s="109">
        <f t="shared" si="41"/>
        <v>0</v>
      </c>
      <c r="BH183" s="109">
        <f t="shared" si="42"/>
        <v>0</v>
      </c>
      <c r="BI183" s="109">
        <f t="shared" si="43"/>
        <v>0</v>
      </c>
      <c r="BJ183" s="18" t="s">
        <v>144</v>
      </c>
      <c r="BK183" s="174">
        <f t="shared" si="44"/>
        <v>0</v>
      </c>
      <c r="BL183" s="18" t="s">
        <v>171</v>
      </c>
      <c r="BM183" s="18" t="s">
        <v>341</v>
      </c>
    </row>
    <row r="184" spans="2:65" s="1" customFormat="1" ht="16.5" customHeight="1">
      <c r="B184" s="34"/>
      <c r="C184" s="175" t="s">
        <v>1056</v>
      </c>
      <c r="D184" s="175" t="s">
        <v>224</v>
      </c>
      <c r="E184" s="176" t="s">
        <v>1057</v>
      </c>
      <c r="F184" s="255" t="s">
        <v>1058</v>
      </c>
      <c r="G184" s="255"/>
      <c r="H184" s="255"/>
      <c r="I184" s="255"/>
      <c r="J184" s="177" t="s">
        <v>725</v>
      </c>
      <c r="K184" s="178">
        <v>6</v>
      </c>
      <c r="L184" s="256">
        <v>0</v>
      </c>
      <c r="M184" s="257"/>
      <c r="N184" s="258">
        <f t="shared" si="35"/>
        <v>0</v>
      </c>
      <c r="O184" s="254"/>
      <c r="P184" s="254"/>
      <c r="Q184" s="254"/>
      <c r="R184" s="36"/>
      <c r="T184" s="171" t="s">
        <v>20</v>
      </c>
      <c r="U184" s="43" t="s">
        <v>41</v>
      </c>
      <c r="V184" s="35"/>
      <c r="W184" s="172">
        <f t="shared" si="36"/>
        <v>0</v>
      </c>
      <c r="X184" s="172">
        <v>0</v>
      </c>
      <c r="Y184" s="172">
        <f t="shared" si="37"/>
        <v>0</v>
      </c>
      <c r="Z184" s="172">
        <v>0</v>
      </c>
      <c r="AA184" s="173">
        <f t="shared" si="38"/>
        <v>0</v>
      </c>
      <c r="AR184" s="18" t="s">
        <v>177</v>
      </c>
      <c r="AT184" s="18" t="s">
        <v>224</v>
      </c>
      <c r="AU184" s="18" t="s">
        <v>144</v>
      </c>
      <c r="AY184" s="18" t="s">
        <v>165</v>
      </c>
      <c r="BE184" s="109">
        <f t="shared" si="39"/>
        <v>0</v>
      </c>
      <c r="BF184" s="109">
        <f t="shared" si="40"/>
        <v>0</v>
      </c>
      <c r="BG184" s="109">
        <f t="shared" si="41"/>
        <v>0</v>
      </c>
      <c r="BH184" s="109">
        <f t="shared" si="42"/>
        <v>0</v>
      </c>
      <c r="BI184" s="109">
        <f t="shared" si="43"/>
        <v>0</v>
      </c>
      <c r="BJ184" s="18" t="s">
        <v>144</v>
      </c>
      <c r="BK184" s="174">
        <f t="shared" si="44"/>
        <v>0</v>
      </c>
      <c r="BL184" s="18" t="s">
        <v>171</v>
      </c>
      <c r="BM184" s="18" t="s">
        <v>345</v>
      </c>
    </row>
    <row r="185" spans="2:65" s="1" customFormat="1" ht="16.5" customHeight="1">
      <c r="B185" s="34"/>
      <c r="C185" s="175" t="s">
        <v>1059</v>
      </c>
      <c r="D185" s="175" t="s">
        <v>224</v>
      </c>
      <c r="E185" s="176" t="s">
        <v>1060</v>
      </c>
      <c r="F185" s="255" t="s">
        <v>1061</v>
      </c>
      <c r="G185" s="255"/>
      <c r="H185" s="255"/>
      <c r="I185" s="255"/>
      <c r="J185" s="177" t="s">
        <v>725</v>
      </c>
      <c r="K185" s="178">
        <v>1</v>
      </c>
      <c r="L185" s="256">
        <v>0</v>
      </c>
      <c r="M185" s="257"/>
      <c r="N185" s="258">
        <f t="shared" si="35"/>
        <v>0</v>
      </c>
      <c r="O185" s="254"/>
      <c r="P185" s="254"/>
      <c r="Q185" s="254"/>
      <c r="R185" s="36"/>
      <c r="T185" s="171" t="s">
        <v>20</v>
      </c>
      <c r="U185" s="43" t="s">
        <v>41</v>
      </c>
      <c r="V185" s="35"/>
      <c r="W185" s="172">
        <f t="shared" si="36"/>
        <v>0</v>
      </c>
      <c r="X185" s="172">
        <v>0</v>
      </c>
      <c r="Y185" s="172">
        <f t="shared" si="37"/>
        <v>0</v>
      </c>
      <c r="Z185" s="172">
        <v>0</v>
      </c>
      <c r="AA185" s="173">
        <f t="shared" si="38"/>
        <v>0</v>
      </c>
      <c r="AR185" s="18" t="s">
        <v>177</v>
      </c>
      <c r="AT185" s="18" t="s">
        <v>224</v>
      </c>
      <c r="AU185" s="18" t="s">
        <v>144</v>
      </c>
      <c r="AY185" s="18" t="s">
        <v>165</v>
      </c>
      <c r="BE185" s="109">
        <f t="shared" si="39"/>
        <v>0</v>
      </c>
      <c r="BF185" s="109">
        <f t="shared" si="40"/>
        <v>0</v>
      </c>
      <c r="BG185" s="109">
        <f t="shared" si="41"/>
        <v>0</v>
      </c>
      <c r="BH185" s="109">
        <f t="shared" si="42"/>
        <v>0</v>
      </c>
      <c r="BI185" s="109">
        <f t="shared" si="43"/>
        <v>0</v>
      </c>
      <c r="BJ185" s="18" t="s">
        <v>144</v>
      </c>
      <c r="BK185" s="174">
        <f t="shared" si="44"/>
        <v>0</v>
      </c>
      <c r="BL185" s="18" t="s">
        <v>171</v>
      </c>
      <c r="BM185" s="18" t="s">
        <v>356</v>
      </c>
    </row>
    <row r="186" spans="2:65" s="1" customFormat="1" ht="25.5" customHeight="1">
      <c r="B186" s="34"/>
      <c r="C186" s="175" t="s">
        <v>1062</v>
      </c>
      <c r="D186" s="175" t="s">
        <v>224</v>
      </c>
      <c r="E186" s="176" t="s">
        <v>1063</v>
      </c>
      <c r="F186" s="255" t="s">
        <v>1064</v>
      </c>
      <c r="G186" s="255"/>
      <c r="H186" s="255"/>
      <c r="I186" s="255"/>
      <c r="J186" s="177" t="s">
        <v>725</v>
      </c>
      <c r="K186" s="178">
        <v>20</v>
      </c>
      <c r="L186" s="256">
        <v>0</v>
      </c>
      <c r="M186" s="257"/>
      <c r="N186" s="258">
        <f t="shared" si="35"/>
        <v>0</v>
      </c>
      <c r="O186" s="254"/>
      <c r="P186" s="254"/>
      <c r="Q186" s="254"/>
      <c r="R186" s="36"/>
      <c r="T186" s="171" t="s">
        <v>20</v>
      </c>
      <c r="U186" s="43" t="s">
        <v>41</v>
      </c>
      <c r="V186" s="35"/>
      <c r="W186" s="172">
        <f t="shared" si="36"/>
        <v>0</v>
      </c>
      <c r="X186" s="172">
        <v>0</v>
      </c>
      <c r="Y186" s="172">
        <f t="shared" si="37"/>
        <v>0</v>
      </c>
      <c r="Z186" s="172">
        <v>0</v>
      </c>
      <c r="AA186" s="173">
        <f t="shared" si="38"/>
        <v>0</v>
      </c>
      <c r="AR186" s="18" t="s">
        <v>177</v>
      </c>
      <c r="AT186" s="18" t="s">
        <v>224</v>
      </c>
      <c r="AU186" s="18" t="s">
        <v>144</v>
      </c>
      <c r="AY186" s="18" t="s">
        <v>165</v>
      </c>
      <c r="BE186" s="109">
        <f t="shared" si="39"/>
        <v>0</v>
      </c>
      <c r="BF186" s="109">
        <f t="shared" si="40"/>
        <v>0</v>
      </c>
      <c r="BG186" s="109">
        <f t="shared" si="41"/>
        <v>0</v>
      </c>
      <c r="BH186" s="109">
        <f t="shared" si="42"/>
        <v>0</v>
      </c>
      <c r="BI186" s="109">
        <f t="shared" si="43"/>
        <v>0</v>
      </c>
      <c r="BJ186" s="18" t="s">
        <v>144</v>
      </c>
      <c r="BK186" s="174">
        <f t="shared" si="44"/>
        <v>0</v>
      </c>
      <c r="BL186" s="18" t="s">
        <v>171</v>
      </c>
      <c r="BM186" s="18" t="s">
        <v>360</v>
      </c>
    </row>
    <row r="187" spans="2:65" s="1" customFormat="1" ht="25.5" customHeight="1">
      <c r="B187" s="34"/>
      <c r="C187" s="175" t="s">
        <v>1065</v>
      </c>
      <c r="D187" s="175" t="s">
        <v>224</v>
      </c>
      <c r="E187" s="176" t="s">
        <v>1066</v>
      </c>
      <c r="F187" s="255" t="s">
        <v>1067</v>
      </c>
      <c r="G187" s="255"/>
      <c r="H187" s="255"/>
      <c r="I187" s="255"/>
      <c r="J187" s="177" t="s">
        <v>725</v>
      </c>
      <c r="K187" s="178">
        <v>20</v>
      </c>
      <c r="L187" s="256">
        <v>0</v>
      </c>
      <c r="M187" s="257"/>
      <c r="N187" s="258">
        <f t="shared" si="35"/>
        <v>0</v>
      </c>
      <c r="O187" s="254"/>
      <c r="P187" s="254"/>
      <c r="Q187" s="254"/>
      <c r="R187" s="36"/>
      <c r="T187" s="171" t="s">
        <v>20</v>
      </c>
      <c r="U187" s="43" t="s">
        <v>41</v>
      </c>
      <c r="V187" s="35"/>
      <c r="W187" s="172">
        <f t="shared" si="36"/>
        <v>0</v>
      </c>
      <c r="X187" s="172">
        <v>0</v>
      </c>
      <c r="Y187" s="172">
        <f t="shared" si="37"/>
        <v>0</v>
      </c>
      <c r="Z187" s="172">
        <v>0</v>
      </c>
      <c r="AA187" s="173">
        <f t="shared" si="38"/>
        <v>0</v>
      </c>
      <c r="AR187" s="18" t="s">
        <v>177</v>
      </c>
      <c r="AT187" s="18" t="s">
        <v>224</v>
      </c>
      <c r="AU187" s="18" t="s">
        <v>144</v>
      </c>
      <c r="AY187" s="18" t="s">
        <v>165</v>
      </c>
      <c r="BE187" s="109">
        <f t="shared" si="39"/>
        <v>0</v>
      </c>
      <c r="BF187" s="109">
        <f t="shared" si="40"/>
        <v>0</v>
      </c>
      <c r="BG187" s="109">
        <f t="shared" si="41"/>
        <v>0</v>
      </c>
      <c r="BH187" s="109">
        <f t="shared" si="42"/>
        <v>0</v>
      </c>
      <c r="BI187" s="109">
        <f t="shared" si="43"/>
        <v>0</v>
      </c>
      <c r="BJ187" s="18" t="s">
        <v>144</v>
      </c>
      <c r="BK187" s="174">
        <f t="shared" si="44"/>
        <v>0</v>
      </c>
      <c r="BL187" s="18" t="s">
        <v>171</v>
      </c>
      <c r="BM187" s="18" t="s">
        <v>493</v>
      </c>
    </row>
    <row r="188" spans="2:65" s="1" customFormat="1" ht="25.5" customHeight="1">
      <c r="B188" s="34"/>
      <c r="C188" s="175" t="s">
        <v>1068</v>
      </c>
      <c r="D188" s="175" t="s">
        <v>224</v>
      </c>
      <c r="E188" s="176" t="s">
        <v>1069</v>
      </c>
      <c r="F188" s="255" t="s">
        <v>1070</v>
      </c>
      <c r="G188" s="255"/>
      <c r="H188" s="255"/>
      <c r="I188" s="255"/>
      <c r="J188" s="177" t="s">
        <v>725</v>
      </c>
      <c r="K188" s="178">
        <v>20</v>
      </c>
      <c r="L188" s="256">
        <v>0</v>
      </c>
      <c r="M188" s="257"/>
      <c r="N188" s="258">
        <f t="shared" si="35"/>
        <v>0</v>
      </c>
      <c r="O188" s="254"/>
      <c r="P188" s="254"/>
      <c r="Q188" s="254"/>
      <c r="R188" s="36"/>
      <c r="T188" s="171" t="s">
        <v>20</v>
      </c>
      <c r="U188" s="43" t="s">
        <v>41</v>
      </c>
      <c r="V188" s="35"/>
      <c r="W188" s="172">
        <f t="shared" si="36"/>
        <v>0</v>
      </c>
      <c r="X188" s="172">
        <v>0</v>
      </c>
      <c r="Y188" s="172">
        <f t="shared" si="37"/>
        <v>0</v>
      </c>
      <c r="Z188" s="172">
        <v>0</v>
      </c>
      <c r="AA188" s="173">
        <f t="shared" si="38"/>
        <v>0</v>
      </c>
      <c r="AR188" s="18" t="s">
        <v>177</v>
      </c>
      <c r="AT188" s="18" t="s">
        <v>224</v>
      </c>
      <c r="AU188" s="18" t="s">
        <v>144</v>
      </c>
      <c r="AY188" s="18" t="s">
        <v>165</v>
      </c>
      <c r="BE188" s="109">
        <f t="shared" si="39"/>
        <v>0</v>
      </c>
      <c r="BF188" s="109">
        <f t="shared" si="40"/>
        <v>0</v>
      </c>
      <c r="BG188" s="109">
        <f t="shared" si="41"/>
        <v>0</v>
      </c>
      <c r="BH188" s="109">
        <f t="shared" si="42"/>
        <v>0</v>
      </c>
      <c r="BI188" s="109">
        <f t="shared" si="43"/>
        <v>0</v>
      </c>
      <c r="BJ188" s="18" t="s">
        <v>144</v>
      </c>
      <c r="BK188" s="174">
        <f t="shared" si="44"/>
        <v>0</v>
      </c>
      <c r="BL188" s="18" t="s">
        <v>171</v>
      </c>
      <c r="BM188" s="18" t="s">
        <v>501</v>
      </c>
    </row>
    <row r="189" spans="2:65" s="1" customFormat="1" ht="25.5" customHeight="1">
      <c r="B189" s="34"/>
      <c r="C189" s="175" t="s">
        <v>1071</v>
      </c>
      <c r="D189" s="175" t="s">
        <v>224</v>
      </c>
      <c r="E189" s="176" t="s">
        <v>1072</v>
      </c>
      <c r="F189" s="255" t="s">
        <v>1073</v>
      </c>
      <c r="G189" s="255"/>
      <c r="H189" s="255"/>
      <c r="I189" s="255"/>
      <c r="J189" s="177" t="s">
        <v>725</v>
      </c>
      <c r="K189" s="178">
        <v>20</v>
      </c>
      <c r="L189" s="256">
        <v>0</v>
      </c>
      <c r="M189" s="257"/>
      <c r="N189" s="258">
        <f t="shared" si="35"/>
        <v>0</v>
      </c>
      <c r="O189" s="254"/>
      <c r="P189" s="254"/>
      <c r="Q189" s="254"/>
      <c r="R189" s="36"/>
      <c r="T189" s="171" t="s">
        <v>20</v>
      </c>
      <c r="U189" s="43" t="s">
        <v>41</v>
      </c>
      <c r="V189" s="35"/>
      <c r="W189" s="172">
        <f t="shared" si="36"/>
        <v>0</v>
      </c>
      <c r="X189" s="172">
        <v>0</v>
      </c>
      <c r="Y189" s="172">
        <f t="shared" si="37"/>
        <v>0</v>
      </c>
      <c r="Z189" s="172">
        <v>0</v>
      </c>
      <c r="AA189" s="173">
        <f t="shared" si="38"/>
        <v>0</v>
      </c>
      <c r="AR189" s="18" t="s">
        <v>177</v>
      </c>
      <c r="AT189" s="18" t="s">
        <v>224</v>
      </c>
      <c r="AU189" s="18" t="s">
        <v>144</v>
      </c>
      <c r="AY189" s="18" t="s">
        <v>165</v>
      </c>
      <c r="BE189" s="109">
        <f t="shared" si="39"/>
        <v>0</v>
      </c>
      <c r="BF189" s="109">
        <f t="shared" si="40"/>
        <v>0</v>
      </c>
      <c r="BG189" s="109">
        <f t="shared" si="41"/>
        <v>0</v>
      </c>
      <c r="BH189" s="109">
        <f t="shared" si="42"/>
        <v>0</v>
      </c>
      <c r="BI189" s="109">
        <f t="shared" si="43"/>
        <v>0</v>
      </c>
      <c r="BJ189" s="18" t="s">
        <v>144</v>
      </c>
      <c r="BK189" s="174">
        <f t="shared" si="44"/>
        <v>0</v>
      </c>
      <c r="BL189" s="18" t="s">
        <v>171</v>
      </c>
      <c r="BM189" s="18" t="s">
        <v>509</v>
      </c>
    </row>
    <row r="190" spans="2:65" s="1" customFormat="1" ht="25.5" customHeight="1">
      <c r="B190" s="34"/>
      <c r="C190" s="166" t="s">
        <v>1074</v>
      </c>
      <c r="D190" s="166" t="s">
        <v>167</v>
      </c>
      <c r="E190" s="167" t="s">
        <v>1075</v>
      </c>
      <c r="F190" s="251" t="s">
        <v>1076</v>
      </c>
      <c r="G190" s="251"/>
      <c r="H190" s="251"/>
      <c r="I190" s="251"/>
      <c r="J190" s="168" t="s">
        <v>725</v>
      </c>
      <c r="K190" s="169">
        <v>7</v>
      </c>
      <c r="L190" s="252">
        <v>0</v>
      </c>
      <c r="M190" s="253"/>
      <c r="N190" s="254">
        <f t="shared" si="35"/>
        <v>0</v>
      </c>
      <c r="O190" s="254"/>
      <c r="P190" s="254"/>
      <c r="Q190" s="254"/>
      <c r="R190" s="36"/>
      <c r="T190" s="171" t="s">
        <v>20</v>
      </c>
      <c r="U190" s="43" t="s">
        <v>41</v>
      </c>
      <c r="V190" s="35"/>
      <c r="W190" s="172">
        <f t="shared" si="36"/>
        <v>0</v>
      </c>
      <c r="X190" s="172">
        <v>0</v>
      </c>
      <c r="Y190" s="172">
        <f t="shared" si="37"/>
        <v>0</v>
      </c>
      <c r="Z190" s="172">
        <v>0</v>
      </c>
      <c r="AA190" s="173">
        <f t="shared" si="38"/>
        <v>0</v>
      </c>
      <c r="AR190" s="18" t="s">
        <v>171</v>
      </c>
      <c r="AT190" s="18" t="s">
        <v>167</v>
      </c>
      <c r="AU190" s="18" t="s">
        <v>144</v>
      </c>
      <c r="AY190" s="18" t="s">
        <v>165</v>
      </c>
      <c r="BE190" s="109">
        <f t="shared" si="39"/>
        <v>0</v>
      </c>
      <c r="BF190" s="109">
        <f t="shared" si="40"/>
        <v>0</v>
      </c>
      <c r="BG190" s="109">
        <f t="shared" si="41"/>
        <v>0</v>
      </c>
      <c r="BH190" s="109">
        <f t="shared" si="42"/>
        <v>0</v>
      </c>
      <c r="BI190" s="109">
        <f t="shared" si="43"/>
        <v>0</v>
      </c>
      <c r="BJ190" s="18" t="s">
        <v>144</v>
      </c>
      <c r="BK190" s="174">
        <f t="shared" si="44"/>
        <v>0</v>
      </c>
      <c r="BL190" s="18" t="s">
        <v>171</v>
      </c>
      <c r="BM190" s="18" t="s">
        <v>517</v>
      </c>
    </row>
    <row r="191" spans="2:65" s="1" customFormat="1" ht="25.5" customHeight="1">
      <c r="B191" s="34"/>
      <c r="C191" s="166" t="s">
        <v>426</v>
      </c>
      <c r="D191" s="166" t="s">
        <v>167</v>
      </c>
      <c r="E191" s="167" t="s">
        <v>1077</v>
      </c>
      <c r="F191" s="251" t="s">
        <v>1078</v>
      </c>
      <c r="G191" s="251"/>
      <c r="H191" s="251"/>
      <c r="I191" s="251"/>
      <c r="J191" s="168" t="s">
        <v>725</v>
      </c>
      <c r="K191" s="169">
        <v>9</v>
      </c>
      <c r="L191" s="252">
        <v>0</v>
      </c>
      <c r="M191" s="253"/>
      <c r="N191" s="254">
        <f t="shared" si="35"/>
        <v>0</v>
      </c>
      <c r="O191" s="254"/>
      <c r="P191" s="254"/>
      <c r="Q191" s="254"/>
      <c r="R191" s="36"/>
      <c r="T191" s="171" t="s">
        <v>20</v>
      </c>
      <c r="U191" s="43" t="s">
        <v>41</v>
      </c>
      <c r="V191" s="35"/>
      <c r="W191" s="172">
        <f t="shared" si="36"/>
        <v>0</v>
      </c>
      <c r="X191" s="172">
        <v>0</v>
      </c>
      <c r="Y191" s="172">
        <f t="shared" si="37"/>
        <v>0</v>
      </c>
      <c r="Z191" s="172">
        <v>0</v>
      </c>
      <c r="AA191" s="173">
        <f t="shared" si="38"/>
        <v>0</v>
      </c>
      <c r="AR191" s="18" t="s">
        <v>171</v>
      </c>
      <c r="AT191" s="18" t="s">
        <v>167</v>
      </c>
      <c r="AU191" s="18" t="s">
        <v>144</v>
      </c>
      <c r="AY191" s="18" t="s">
        <v>165</v>
      </c>
      <c r="BE191" s="109">
        <f t="shared" si="39"/>
        <v>0</v>
      </c>
      <c r="BF191" s="109">
        <f t="shared" si="40"/>
        <v>0</v>
      </c>
      <c r="BG191" s="109">
        <f t="shared" si="41"/>
        <v>0</v>
      </c>
      <c r="BH191" s="109">
        <f t="shared" si="42"/>
        <v>0</v>
      </c>
      <c r="BI191" s="109">
        <f t="shared" si="43"/>
        <v>0</v>
      </c>
      <c r="BJ191" s="18" t="s">
        <v>144</v>
      </c>
      <c r="BK191" s="174">
        <f t="shared" si="44"/>
        <v>0</v>
      </c>
      <c r="BL191" s="18" t="s">
        <v>171</v>
      </c>
      <c r="BM191" s="18" t="s">
        <v>525</v>
      </c>
    </row>
    <row r="192" spans="2:65" s="1" customFormat="1" ht="16.5" customHeight="1">
      <c r="B192" s="34"/>
      <c r="C192" s="175" t="s">
        <v>1079</v>
      </c>
      <c r="D192" s="175" t="s">
        <v>224</v>
      </c>
      <c r="E192" s="176" t="s">
        <v>1080</v>
      </c>
      <c r="F192" s="255" t="s">
        <v>1081</v>
      </c>
      <c r="G192" s="255"/>
      <c r="H192" s="255"/>
      <c r="I192" s="255"/>
      <c r="J192" s="177" t="s">
        <v>725</v>
      </c>
      <c r="K192" s="178">
        <v>1</v>
      </c>
      <c r="L192" s="256">
        <v>0</v>
      </c>
      <c r="M192" s="257"/>
      <c r="N192" s="258">
        <f t="shared" si="35"/>
        <v>0</v>
      </c>
      <c r="O192" s="254"/>
      <c r="P192" s="254"/>
      <c r="Q192" s="254"/>
      <c r="R192" s="36"/>
      <c r="T192" s="171" t="s">
        <v>20</v>
      </c>
      <c r="U192" s="43" t="s">
        <v>41</v>
      </c>
      <c r="V192" s="35"/>
      <c r="W192" s="172">
        <f t="shared" si="36"/>
        <v>0</v>
      </c>
      <c r="X192" s="172">
        <v>0</v>
      </c>
      <c r="Y192" s="172">
        <f t="shared" si="37"/>
        <v>0</v>
      </c>
      <c r="Z192" s="172">
        <v>0</v>
      </c>
      <c r="AA192" s="173">
        <f t="shared" si="38"/>
        <v>0</v>
      </c>
      <c r="AR192" s="18" t="s">
        <v>177</v>
      </c>
      <c r="AT192" s="18" t="s">
        <v>224</v>
      </c>
      <c r="AU192" s="18" t="s">
        <v>144</v>
      </c>
      <c r="AY192" s="18" t="s">
        <v>165</v>
      </c>
      <c r="BE192" s="109">
        <f t="shared" si="39"/>
        <v>0</v>
      </c>
      <c r="BF192" s="109">
        <f t="shared" si="40"/>
        <v>0</v>
      </c>
      <c r="BG192" s="109">
        <f t="shared" si="41"/>
        <v>0</v>
      </c>
      <c r="BH192" s="109">
        <f t="shared" si="42"/>
        <v>0</v>
      </c>
      <c r="BI192" s="109">
        <f t="shared" si="43"/>
        <v>0</v>
      </c>
      <c r="BJ192" s="18" t="s">
        <v>144</v>
      </c>
      <c r="BK192" s="174">
        <f t="shared" si="44"/>
        <v>0</v>
      </c>
      <c r="BL192" s="18" t="s">
        <v>171</v>
      </c>
      <c r="BM192" s="18" t="s">
        <v>533</v>
      </c>
    </row>
    <row r="193" spans="2:65" s="1" customFormat="1" ht="25.5" customHeight="1">
      <c r="B193" s="34"/>
      <c r="C193" s="166" t="s">
        <v>1082</v>
      </c>
      <c r="D193" s="166" t="s">
        <v>167</v>
      </c>
      <c r="E193" s="167" t="s">
        <v>1083</v>
      </c>
      <c r="F193" s="251" t="s">
        <v>1084</v>
      </c>
      <c r="G193" s="251"/>
      <c r="H193" s="251"/>
      <c r="I193" s="251"/>
      <c r="J193" s="168" t="s">
        <v>725</v>
      </c>
      <c r="K193" s="169">
        <v>2</v>
      </c>
      <c r="L193" s="252">
        <v>0</v>
      </c>
      <c r="M193" s="253"/>
      <c r="N193" s="254">
        <f t="shared" si="35"/>
        <v>0</v>
      </c>
      <c r="O193" s="254"/>
      <c r="P193" s="254"/>
      <c r="Q193" s="254"/>
      <c r="R193" s="36"/>
      <c r="T193" s="171" t="s">
        <v>20</v>
      </c>
      <c r="U193" s="43" t="s">
        <v>41</v>
      </c>
      <c r="V193" s="35"/>
      <c r="W193" s="172">
        <f t="shared" si="36"/>
        <v>0</v>
      </c>
      <c r="X193" s="172">
        <v>0</v>
      </c>
      <c r="Y193" s="172">
        <f t="shared" si="37"/>
        <v>0</v>
      </c>
      <c r="Z193" s="172">
        <v>0</v>
      </c>
      <c r="AA193" s="173">
        <f t="shared" si="38"/>
        <v>0</v>
      </c>
      <c r="AR193" s="18" t="s">
        <v>171</v>
      </c>
      <c r="AT193" s="18" t="s">
        <v>167</v>
      </c>
      <c r="AU193" s="18" t="s">
        <v>144</v>
      </c>
      <c r="AY193" s="18" t="s">
        <v>165</v>
      </c>
      <c r="BE193" s="109">
        <f t="shared" si="39"/>
        <v>0</v>
      </c>
      <c r="BF193" s="109">
        <f t="shared" si="40"/>
        <v>0</v>
      </c>
      <c r="BG193" s="109">
        <f t="shared" si="41"/>
        <v>0</v>
      </c>
      <c r="BH193" s="109">
        <f t="shared" si="42"/>
        <v>0</v>
      </c>
      <c r="BI193" s="109">
        <f t="shared" si="43"/>
        <v>0</v>
      </c>
      <c r="BJ193" s="18" t="s">
        <v>144</v>
      </c>
      <c r="BK193" s="174">
        <f t="shared" si="44"/>
        <v>0</v>
      </c>
      <c r="BL193" s="18" t="s">
        <v>171</v>
      </c>
      <c r="BM193" s="18" t="s">
        <v>544</v>
      </c>
    </row>
    <row r="194" spans="2:65" s="1" customFormat="1" ht="25.5" customHeight="1">
      <c r="B194" s="34"/>
      <c r="C194" s="166" t="s">
        <v>1085</v>
      </c>
      <c r="D194" s="166" t="s">
        <v>167</v>
      </c>
      <c r="E194" s="167" t="s">
        <v>1086</v>
      </c>
      <c r="F194" s="251" t="s">
        <v>1087</v>
      </c>
      <c r="G194" s="251"/>
      <c r="H194" s="251"/>
      <c r="I194" s="251"/>
      <c r="J194" s="168" t="s">
        <v>725</v>
      </c>
      <c r="K194" s="169">
        <v>1</v>
      </c>
      <c r="L194" s="252">
        <v>0</v>
      </c>
      <c r="M194" s="253"/>
      <c r="N194" s="254">
        <f t="shared" si="35"/>
        <v>0</v>
      </c>
      <c r="O194" s="254"/>
      <c r="P194" s="254"/>
      <c r="Q194" s="254"/>
      <c r="R194" s="36"/>
      <c r="T194" s="171" t="s">
        <v>20</v>
      </c>
      <c r="U194" s="43" t="s">
        <v>41</v>
      </c>
      <c r="V194" s="35"/>
      <c r="W194" s="172">
        <f t="shared" si="36"/>
        <v>0</v>
      </c>
      <c r="X194" s="172">
        <v>0</v>
      </c>
      <c r="Y194" s="172">
        <f t="shared" si="37"/>
        <v>0</v>
      </c>
      <c r="Z194" s="172">
        <v>0</v>
      </c>
      <c r="AA194" s="173">
        <f t="shared" si="38"/>
        <v>0</v>
      </c>
      <c r="AR194" s="18" t="s">
        <v>171</v>
      </c>
      <c r="AT194" s="18" t="s">
        <v>167</v>
      </c>
      <c r="AU194" s="18" t="s">
        <v>144</v>
      </c>
      <c r="AY194" s="18" t="s">
        <v>165</v>
      </c>
      <c r="BE194" s="109">
        <f t="shared" si="39"/>
        <v>0</v>
      </c>
      <c r="BF194" s="109">
        <f t="shared" si="40"/>
        <v>0</v>
      </c>
      <c r="BG194" s="109">
        <f t="shared" si="41"/>
        <v>0</v>
      </c>
      <c r="BH194" s="109">
        <f t="shared" si="42"/>
        <v>0</v>
      </c>
      <c r="BI194" s="109">
        <f t="shared" si="43"/>
        <v>0</v>
      </c>
      <c r="BJ194" s="18" t="s">
        <v>144</v>
      </c>
      <c r="BK194" s="174">
        <f t="shared" si="44"/>
        <v>0</v>
      </c>
      <c r="BL194" s="18" t="s">
        <v>171</v>
      </c>
      <c r="BM194" s="18" t="s">
        <v>552</v>
      </c>
    </row>
    <row r="195" spans="2:65" s="1" customFormat="1" ht="25.5" customHeight="1">
      <c r="B195" s="34"/>
      <c r="C195" s="166" t="s">
        <v>1088</v>
      </c>
      <c r="D195" s="166" t="s">
        <v>167</v>
      </c>
      <c r="E195" s="167" t="s">
        <v>1089</v>
      </c>
      <c r="F195" s="251" t="s">
        <v>1090</v>
      </c>
      <c r="G195" s="251"/>
      <c r="H195" s="251"/>
      <c r="I195" s="251"/>
      <c r="J195" s="168" t="s">
        <v>908</v>
      </c>
      <c r="K195" s="170">
        <v>0</v>
      </c>
      <c r="L195" s="252">
        <v>0</v>
      </c>
      <c r="M195" s="253"/>
      <c r="N195" s="254">
        <f t="shared" si="35"/>
        <v>0</v>
      </c>
      <c r="O195" s="254"/>
      <c r="P195" s="254"/>
      <c r="Q195" s="254"/>
      <c r="R195" s="36"/>
      <c r="T195" s="171" t="s">
        <v>20</v>
      </c>
      <c r="U195" s="43" t="s">
        <v>41</v>
      </c>
      <c r="V195" s="35"/>
      <c r="W195" s="172">
        <f t="shared" si="36"/>
        <v>0</v>
      </c>
      <c r="X195" s="172">
        <v>0</v>
      </c>
      <c r="Y195" s="172">
        <f t="shared" si="37"/>
        <v>0</v>
      </c>
      <c r="Z195" s="172">
        <v>0</v>
      </c>
      <c r="AA195" s="173">
        <f t="shared" si="38"/>
        <v>0</v>
      </c>
      <c r="AR195" s="18" t="s">
        <v>171</v>
      </c>
      <c r="AT195" s="18" t="s">
        <v>167</v>
      </c>
      <c r="AU195" s="18" t="s">
        <v>144</v>
      </c>
      <c r="AY195" s="18" t="s">
        <v>165</v>
      </c>
      <c r="BE195" s="109">
        <f t="shared" si="39"/>
        <v>0</v>
      </c>
      <c r="BF195" s="109">
        <f t="shared" si="40"/>
        <v>0</v>
      </c>
      <c r="BG195" s="109">
        <f t="shared" si="41"/>
        <v>0</v>
      </c>
      <c r="BH195" s="109">
        <f t="shared" si="42"/>
        <v>0</v>
      </c>
      <c r="BI195" s="109">
        <f t="shared" si="43"/>
        <v>0</v>
      </c>
      <c r="BJ195" s="18" t="s">
        <v>144</v>
      </c>
      <c r="BK195" s="174">
        <f t="shared" si="44"/>
        <v>0</v>
      </c>
      <c r="BL195" s="18" t="s">
        <v>171</v>
      </c>
      <c r="BM195" s="18" t="s">
        <v>560</v>
      </c>
    </row>
    <row r="196" spans="2:63" s="9" customFormat="1" ht="29.25" customHeight="1">
      <c r="B196" s="155"/>
      <c r="C196" s="156"/>
      <c r="D196" s="165" t="s">
        <v>898</v>
      </c>
      <c r="E196" s="165"/>
      <c r="F196" s="165"/>
      <c r="G196" s="165"/>
      <c r="H196" s="165"/>
      <c r="I196" s="165"/>
      <c r="J196" s="165"/>
      <c r="K196" s="165"/>
      <c r="L196" s="165"/>
      <c r="M196" s="165"/>
      <c r="N196" s="265">
        <f>BK196</f>
        <v>0</v>
      </c>
      <c r="O196" s="266"/>
      <c r="P196" s="266"/>
      <c r="Q196" s="266"/>
      <c r="R196" s="158"/>
      <c r="T196" s="159"/>
      <c r="U196" s="156"/>
      <c r="V196" s="156"/>
      <c r="W196" s="160">
        <f>SUM(W197:W219)</f>
        <v>0</v>
      </c>
      <c r="X196" s="156"/>
      <c r="Y196" s="160">
        <f>SUM(Y197:Y219)</f>
        <v>0</v>
      </c>
      <c r="Z196" s="156"/>
      <c r="AA196" s="161">
        <f>SUM(AA197:AA219)</f>
        <v>0</v>
      </c>
      <c r="AR196" s="162" t="s">
        <v>82</v>
      </c>
      <c r="AT196" s="163" t="s">
        <v>73</v>
      </c>
      <c r="AU196" s="163" t="s">
        <v>82</v>
      </c>
      <c r="AY196" s="162" t="s">
        <v>165</v>
      </c>
      <c r="BK196" s="164">
        <f>SUM(BK197:BK219)</f>
        <v>0</v>
      </c>
    </row>
    <row r="197" spans="2:65" s="1" customFormat="1" ht="38.25" customHeight="1">
      <c r="B197" s="34"/>
      <c r="C197" s="166" t="s">
        <v>1091</v>
      </c>
      <c r="D197" s="166" t="s">
        <v>167</v>
      </c>
      <c r="E197" s="167" t="s">
        <v>1092</v>
      </c>
      <c r="F197" s="251" t="s">
        <v>1093</v>
      </c>
      <c r="G197" s="251"/>
      <c r="H197" s="251"/>
      <c r="I197" s="251"/>
      <c r="J197" s="168" t="s">
        <v>725</v>
      </c>
      <c r="K197" s="169">
        <v>2</v>
      </c>
      <c r="L197" s="252">
        <v>0</v>
      </c>
      <c r="M197" s="253"/>
      <c r="N197" s="254">
        <f aca="true" t="shared" si="45" ref="N197:N219">ROUND(L197*K197,3)</f>
        <v>0</v>
      </c>
      <c r="O197" s="254"/>
      <c r="P197" s="254"/>
      <c r="Q197" s="254"/>
      <c r="R197" s="36"/>
      <c r="T197" s="171" t="s">
        <v>20</v>
      </c>
      <c r="U197" s="43" t="s">
        <v>41</v>
      </c>
      <c r="V197" s="35"/>
      <c r="W197" s="172">
        <f aca="true" t="shared" si="46" ref="W197:W219">V197*K197</f>
        <v>0</v>
      </c>
      <c r="X197" s="172">
        <v>0</v>
      </c>
      <c r="Y197" s="172">
        <f aca="true" t="shared" si="47" ref="Y197:Y219">X197*K197</f>
        <v>0</v>
      </c>
      <c r="Z197" s="172">
        <v>0</v>
      </c>
      <c r="AA197" s="173">
        <f aca="true" t="shared" si="48" ref="AA197:AA219">Z197*K197</f>
        <v>0</v>
      </c>
      <c r="AR197" s="18" t="s">
        <v>171</v>
      </c>
      <c r="AT197" s="18" t="s">
        <v>167</v>
      </c>
      <c r="AU197" s="18" t="s">
        <v>144</v>
      </c>
      <c r="AY197" s="18" t="s">
        <v>165</v>
      </c>
      <c r="BE197" s="109">
        <f aca="true" t="shared" si="49" ref="BE197:BE219">IF(U197="základná",N197,0)</f>
        <v>0</v>
      </c>
      <c r="BF197" s="109">
        <f aca="true" t="shared" si="50" ref="BF197:BF219">IF(U197="znížená",N197,0)</f>
        <v>0</v>
      </c>
      <c r="BG197" s="109">
        <f aca="true" t="shared" si="51" ref="BG197:BG219">IF(U197="zákl. prenesená",N197,0)</f>
        <v>0</v>
      </c>
      <c r="BH197" s="109">
        <f aca="true" t="shared" si="52" ref="BH197:BH219">IF(U197="zníž. prenesená",N197,0)</f>
        <v>0</v>
      </c>
      <c r="BI197" s="109">
        <f aca="true" t="shared" si="53" ref="BI197:BI219">IF(U197="nulová",N197,0)</f>
        <v>0</v>
      </c>
      <c r="BJ197" s="18" t="s">
        <v>144</v>
      </c>
      <c r="BK197" s="174">
        <f aca="true" t="shared" si="54" ref="BK197:BK219">ROUND(L197*K197,3)</f>
        <v>0</v>
      </c>
      <c r="BL197" s="18" t="s">
        <v>171</v>
      </c>
      <c r="BM197" s="18" t="s">
        <v>568</v>
      </c>
    </row>
    <row r="198" spans="2:65" s="1" customFormat="1" ht="25.5" customHeight="1">
      <c r="B198" s="34"/>
      <c r="C198" s="166" t="s">
        <v>1094</v>
      </c>
      <c r="D198" s="166" t="s">
        <v>167</v>
      </c>
      <c r="E198" s="167" t="s">
        <v>1095</v>
      </c>
      <c r="F198" s="251" t="s">
        <v>1096</v>
      </c>
      <c r="G198" s="251"/>
      <c r="H198" s="251"/>
      <c r="I198" s="251"/>
      <c r="J198" s="168" t="s">
        <v>725</v>
      </c>
      <c r="K198" s="169">
        <v>10</v>
      </c>
      <c r="L198" s="252">
        <v>0</v>
      </c>
      <c r="M198" s="253"/>
      <c r="N198" s="254">
        <f t="shared" si="45"/>
        <v>0</v>
      </c>
      <c r="O198" s="254"/>
      <c r="P198" s="254"/>
      <c r="Q198" s="254"/>
      <c r="R198" s="36"/>
      <c r="T198" s="171" t="s">
        <v>20</v>
      </c>
      <c r="U198" s="43" t="s">
        <v>41</v>
      </c>
      <c r="V198" s="35"/>
      <c r="W198" s="172">
        <f t="shared" si="46"/>
        <v>0</v>
      </c>
      <c r="X198" s="172">
        <v>0</v>
      </c>
      <c r="Y198" s="172">
        <f t="shared" si="47"/>
        <v>0</v>
      </c>
      <c r="Z198" s="172">
        <v>0</v>
      </c>
      <c r="AA198" s="173">
        <f t="shared" si="48"/>
        <v>0</v>
      </c>
      <c r="AR198" s="18" t="s">
        <v>171</v>
      </c>
      <c r="AT198" s="18" t="s">
        <v>167</v>
      </c>
      <c r="AU198" s="18" t="s">
        <v>144</v>
      </c>
      <c r="AY198" s="18" t="s">
        <v>165</v>
      </c>
      <c r="BE198" s="109">
        <f t="shared" si="49"/>
        <v>0</v>
      </c>
      <c r="BF198" s="109">
        <f t="shared" si="50"/>
        <v>0</v>
      </c>
      <c r="BG198" s="109">
        <f t="shared" si="51"/>
        <v>0</v>
      </c>
      <c r="BH198" s="109">
        <f t="shared" si="52"/>
        <v>0</v>
      </c>
      <c r="BI198" s="109">
        <f t="shared" si="53"/>
        <v>0</v>
      </c>
      <c r="BJ198" s="18" t="s">
        <v>144</v>
      </c>
      <c r="BK198" s="174">
        <f t="shared" si="54"/>
        <v>0</v>
      </c>
      <c r="BL198" s="18" t="s">
        <v>171</v>
      </c>
      <c r="BM198" s="18" t="s">
        <v>576</v>
      </c>
    </row>
    <row r="199" spans="2:65" s="1" customFormat="1" ht="38.25" customHeight="1">
      <c r="B199" s="34"/>
      <c r="C199" s="166" t="s">
        <v>1097</v>
      </c>
      <c r="D199" s="166" t="s">
        <v>167</v>
      </c>
      <c r="E199" s="167" t="s">
        <v>1098</v>
      </c>
      <c r="F199" s="251" t="s">
        <v>1099</v>
      </c>
      <c r="G199" s="251"/>
      <c r="H199" s="251"/>
      <c r="I199" s="251"/>
      <c r="J199" s="168" t="s">
        <v>725</v>
      </c>
      <c r="K199" s="169">
        <v>3</v>
      </c>
      <c r="L199" s="252">
        <v>0</v>
      </c>
      <c r="M199" s="253"/>
      <c r="N199" s="254">
        <f t="shared" si="45"/>
        <v>0</v>
      </c>
      <c r="O199" s="254"/>
      <c r="P199" s="254"/>
      <c r="Q199" s="254"/>
      <c r="R199" s="36"/>
      <c r="T199" s="171" t="s">
        <v>20</v>
      </c>
      <c r="U199" s="43" t="s">
        <v>41</v>
      </c>
      <c r="V199" s="35"/>
      <c r="W199" s="172">
        <f t="shared" si="46"/>
        <v>0</v>
      </c>
      <c r="X199" s="172">
        <v>0</v>
      </c>
      <c r="Y199" s="172">
        <f t="shared" si="47"/>
        <v>0</v>
      </c>
      <c r="Z199" s="172">
        <v>0</v>
      </c>
      <c r="AA199" s="173">
        <f t="shared" si="48"/>
        <v>0</v>
      </c>
      <c r="AR199" s="18" t="s">
        <v>171</v>
      </c>
      <c r="AT199" s="18" t="s">
        <v>167</v>
      </c>
      <c r="AU199" s="18" t="s">
        <v>144</v>
      </c>
      <c r="AY199" s="18" t="s">
        <v>165</v>
      </c>
      <c r="BE199" s="109">
        <f t="shared" si="49"/>
        <v>0</v>
      </c>
      <c r="BF199" s="109">
        <f t="shared" si="50"/>
        <v>0</v>
      </c>
      <c r="BG199" s="109">
        <f t="shared" si="51"/>
        <v>0</v>
      </c>
      <c r="BH199" s="109">
        <f t="shared" si="52"/>
        <v>0</v>
      </c>
      <c r="BI199" s="109">
        <f t="shared" si="53"/>
        <v>0</v>
      </c>
      <c r="BJ199" s="18" t="s">
        <v>144</v>
      </c>
      <c r="BK199" s="174">
        <f t="shared" si="54"/>
        <v>0</v>
      </c>
      <c r="BL199" s="18" t="s">
        <v>171</v>
      </c>
      <c r="BM199" s="18" t="s">
        <v>584</v>
      </c>
    </row>
    <row r="200" spans="2:65" s="1" customFormat="1" ht="38.25" customHeight="1">
      <c r="B200" s="34"/>
      <c r="C200" s="166" t="s">
        <v>1100</v>
      </c>
      <c r="D200" s="166" t="s">
        <v>167</v>
      </c>
      <c r="E200" s="167" t="s">
        <v>1101</v>
      </c>
      <c r="F200" s="251" t="s">
        <v>1102</v>
      </c>
      <c r="G200" s="251"/>
      <c r="H200" s="251"/>
      <c r="I200" s="251"/>
      <c r="J200" s="168" t="s">
        <v>725</v>
      </c>
      <c r="K200" s="169">
        <v>5</v>
      </c>
      <c r="L200" s="252">
        <v>0</v>
      </c>
      <c r="M200" s="253"/>
      <c r="N200" s="254">
        <f t="shared" si="45"/>
        <v>0</v>
      </c>
      <c r="O200" s="254"/>
      <c r="P200" s="254"/>
      <c r="Q200" s="254"/>
      <c r="R200" s="36"/>
      <c r="T200" s="171" t="s">
        <v>20</v>
      </c>
      <c r="U200" s="43" t="s">
        <v>41</v>
      </c>
      <c r="V200" s="35"/>
      <c r="W200" s="172">
        <f t="shared" si="46"/>
        <v>0</v>
      </c>
      <c r="X200" s="172">
        <v>0</v>
      </c>
      <c r="Y200" s="172">
        <f t="shared" si="47"/>
        <v>0</v>
      </c>
      <c r="Z200" s="172">
        <v>0</v>
      </c>
      <c r="AA200" s="173">
        <f t="shared" si="48"/>
        <v>0</v>
      </c>
      <c r="AR200" s="18" t="s">
        <v>171</v>
      </c>
      <c r="AT200" s="18" t="s">
        <v>167</v>
      </c>
      <c r="AU200" s="18" t="s">
        <v>144</v>
      </c>
      <c r="AY200" s="18" t="s">
        <v>165</v>
      </c>
      <c r="BE200" s="109">
        <f t="shared" si="49"/>
        <v>0</v>
      </c>
      <c r="BF200" s="109">
        <f t="shared" si="50"/>
        <v>0</v>
      </c>
      <c r="BG200" s="109">
        <f t="shared" si="51"/>
        <v>0</v>
      </c>
      <c r="BH200" s="109">
        <f t="shared" si="52"/>
        <v>0</v>
      </c>
      <c r="BI200" s="109">
        <f t="shared" si="53"/>
        <v>0</v>
      </c>
      <c r="BJ200" s="18" t="s">
        <v>144</v>
      </c>
      <c r="BK200" s="174">
        <f t="shared" si="54"/>
        <v>0</v>
      </c>
      <c r="BL200" s="18" t="s">
        <v>171</v>
      </c>
      <c r="BM200" s="18" t="s">
        <v>592</v>
      </c>
    </row>
    <row r="201" spans="2:65" s="1" customFormat="1" ht="16.5" customHeight="1">
      <c r="B201" s="34"/>
      <c r="C201" s="175" t="s">
        <v>1103</v>
      </c>
      <c r="D201" s="175" t="s">
        <v>224</v>
      </c>
      <c r="E201" s="176" t="s">
        <v>1104</v>
      </c>
      <c r="F201" s="255" t="s">
        <v>1105</v>
      </c>
      <c r="G201" s="255"/>
      <c r="H201" s="255"/>
      <c r="I201" s="255"/>
      <c r="J201" s="177" t="s">
        <v>725</v>
      </c>
      <c r="K201" s="178">
        <v>20</v>
      </c>
      <c r="L201" s="256">
        <v>0</v>
      </c>
      <c r="M201" s="257"/>
      <c r="N201" s="258">
        <f t="shared" si="45"/>
        <v>0</v>
      </c>
      <c r="O201" s="254"/>
      <c r="P201" s="254"/>
      <c r="Q201" s="254"/>
      <c r="R201" s="36"/>
      <c r="T201" s="171" t="s">
        <v>20</v>
      </c>
      <c r="U201" s="43" t="s">
        <v>41</v>
      </c>
      <c r="V201" s="35"/>
      <c r="W201" s="172">
        <f t="shared" si="46"/>
        <v>0</v>
      </c>
      <c r="X201" s="172">
        <v>0</v>
      </c>
      <c r="Y201" s="172">
        <f t="shared" si="47"/>
        <v>0</v>
      </c>
      <c r="Z201" s="172">
        <v>0</v>
      </c>
      <c r="AA201" s="173">
        <f t="shared" si="48"/>
        <v>0</v>
      </c>
      <c r="AR201" s="18" t="s">
        <v>177</v>
      </c>
      <c r="AT201" s="18" t="s">
        <v>224</v>
      </c>
      <c r="AU201" s="18" t="s">
        <v>144</v>
      </c>
      <c r="AY201" s="18" t="s">
        <v>165</v>
      </c>
      <c r="BE201" s="109">
        <f t="shared" si="49"/>
        <v>0</v>
      </c>
      <c r="BF201" s="109">
        <f t="shared" si="50"/>
        <v>0</v>
      </c>
      <c r="BG201" s="109">
        <f t="shared" si="51"/>
        <v>0</v>
      </c>
      <c r="BH201" s="109">
        <f t="shared" si="52"/>
        <v>0</v>
      </c>
      <c r="BI201" s="109">
        <f t="shared" si="53"/>
        <v>0</v>
      </c>
      <c r="BJ201" s="18" t="s">
        <v>144</v>
      </c>
      <c r="BK201" s="174">
        <f t="shared" si="54"/>
        <v>0</v>
      </c>
      <c r="BL201" s="18" t="s">
        <v>171</v>
      </c>
      <c r="BM201" s="18" t="s">
        <v>600</v>
      </c>
    </row>
    <row r="202" spans="2:65" s="1" customFormat="1" ht="25.5" customHeight="1">
      <c r="B202" s="34"/>
      <c r="C202" s="175" t="s">
        <v>1106</v>
      </c>
      <c r="D202" s="175" t="s">
        <v>224</v>
      </c>
      <c r="E202" s="176" t="s">
        <v>1107</v>
      </c>
      <c r="F202" s="255" t="s">
        <v>1108</v>
      </c>
      <c r="G202" s="255"/>
      <c r="H202" s="255"/>
      <c r="I202" s="255"/>
      <c r="J202" s="177" t="s">
        <v>725</v>
      </c>
      <c r="K202" s="178">
        <v>2</v>
      </c>
      <c r="L202" s="256">
        <v>0</v>
      </c>
      <c r="M202" s="257"/>
      <c r="N202" s="258">
        <f t="shared" si="45"/>
        <v>0</v>
      </c>
      <c r="O202" s="254"/>
      <c r="P202" s="254"/>
      <c r="Q202" s="254"/>
      <c r="R202" s="36"/>
      <c r="T202" s="171" t="s">
        <v>20</v>
      </c>
      <c r="U202" s="43" t="s">
        <v>41</v>
      </c>
      <c r="V202" s="35"/>
      <c r="W202" s="172">
        <f t="shared" si="46"/>
        <v>0</v>
      </c>
      <c r="X202" s="172">
        <v>0</v>
      </c>
      <c r="Y202" s="172">
        <f t="shared" si="47"/>
        <v>0</v>
      </c>
      <c r="Z202" s="172">
        <v>0</v>
      </c>
      <c r="AA202" s="173">
        <f t="shared" si="48"/>
        <v>0</v>
      </c>
      <c r="AR202" s="18" t="s">
        <v>177</v>
      </c>
      <c r="AT202" s="18" t="s">
        <v>224</v>
      </c>
      <c r="AU202" s="18" t="s">
        <v>144</v>
      </c>
      <c r="AY202" s="18" t="s">
        <v>165</v>
      </c>
      <c r="BE202" s="109">
        <f t="shared" si="49"/>
        <v>0</v>
      </c>
      <c r="BF202" s="109">
        <f t="shared" si="50"/>
        <v>0</v>
      </c>
      <c r="BG202" s="109">
        <f t="shared" si="51"/>
        <v>0</v>
      </c>
      <c r="BH202" s="109">
        <f t="shared" si="52"/>
        <v>0</v>
      </c>
      <c r="BI202" s="109">
        <f t="shared" si="53"/>
        <v>0</v>
      </c>
      <c r="BJ202" s="18" t="s">
        <v>144</v>
      </c>
      <c r="BK202" s="174">
        <f t="shared" si="54"/>
        <v>0</v>
      </c>
      <c r="BL202" s="18" t="s">
        <v>171</v>
      </c>
      <c r="BM202" s="18" t="s">
        <v>608</v>
      </c>
    </row>
    <row r="203" spans="2:65" s="1" customFormat="1" ht="25.5" customHeight="1">
      <c r="B203" s="34"/>
      <c r="C203" s="175" t="s">
        <v>1109</v>
      </c>
      <c r="D203" s="175" t="s">
        <v>224</v>
      </c>
      <c r="E203" s="176" t="s">
        <v>1110</v>
      </c>
      <c r="F203" s="255" t="s">
        <v>1111</v>
      </c>
      <c r="G203" s="255"/>
      <c r="H203" s="255"/>
      <c r="I203" s="255"/>
      <c r="J203" s="177" t="s">
        <v>725</v>
      </c>
      <c r="K203" s="178">
        <v>1</v>
      </c>
      <c r="L203" s="256">
        <v>0</v>
      </c>
      <c r="M203" s="257"/>
      <c r="N203" s="258">
        <f t="shared" si="45"/>
        <v>0</v>
      </c>
      <c r="O203" s="254"/>
      <c r="P203" s="254"/>
      <c r="Q203" s="254"/>
      <c r="R203" s="36"/>
      <c r="T203" s="171" t="s">
        <v>20</v>
      </c>
      <c r="U203" s="43" t="s">
        <v>41</v>
      </c>
      <c r="V203" s="35"/>
      <c r="W203" s="172">
        <f t="shared" si="46"/>
        <v>0</v>
      </c>
      <c r="X203" s="172">
        <v>0</v>
      </c>
      <c r="Y203" s="172">
        <f t="shared" si="47"/>
        <v>0</v>
      </c>
      <c r="Z203" s="172">
        <v>0</v>
      </c>
      <c r="AA203" s="173">
        <f t="shared" si="48"/>
        <v>0</v>
      </c>
      <c r="AR203" s="18" t="s">
        <v>177</v>
      </c>
      <c r="AT203" s="18" t="s">
        <v>224</v>
      </c>
      <c r="AU203" s="18" t="s">
        <v>144</v>
      </c>
      <c r="AY203" s="18" t="s">
        <v>165</v>
      </c>
      <c r="BE203" s="109">
        <f t="shared" si="49"/>
        <v>0</v>
      </c>
      <c r="BF203" s="109">
        <f t="shared" si="50"/>
        <v>0</v>
      </c>
      <c r="BG203" s="109">
        <f t="shared" si="51"/>
        <v>0</v>
      </c>
      <c r="BH203" s="109">
        <f t="shared" si="52"/>
        <v>0</v>
      </c>
      <c r="BI203" s="109">
        <f t="shared" si="53"/>
        <v>0</v>
      </c>
      <c r="BJ203" s="18" t="s">
        <v>144</v>
      </c>
      <c r="BK203" s="174">
        <f t="shared" si="54"/>
        <v>0</v>
      </c>
      <c r="BL203" s="18" t="s">
        <v>171</v>
      </c>
      <c r="BM203" s="18" t="s">
        <v>616</v>
      </c>
    </row>
    <row r="204" spans="2:65" s="1" customFormat="1" ht="25.5" customHeight="1">
      <c r="B204" s="34"/>
      <c r="C204" s="175" t="s">
        <v>1112</v>
      </c>
      <c r="D204" s="175" t="s">
        <v>224</v>
      </c>
      <c r="E204" s="176" t="s">
        <v>1113</v>
      </c>
      <c r="F204" s="255" t="s">
        <v>1114</v>
      </c>
      <c r="G204" s="255"/>
      <c r="H204" s="255"/>
      <c r="I204" s="255"/>
      <c r="J204" s="177" t="s">
        <v>725</v>
      </c>
      <c r="K204" s="178">
        <v>1</v>
      </c>
      <c r="L204" s="256">
        <v>0</v>
      </c>
      <c r="M204" s="257"/>
      <c r="N204" s="258">
        <f t="shared" si="45"/>
        <v>0</v>
      </c>
      <c r="O204" s="254"/>
      <c r="P204" s="254"/>
      <c r="Q204" s="254"/>
      <c r="R204" s="36"/>
      <c r="T204" s="171" t="s">
        <v>20</v>
      </c>
      <c r="U204" s="43" t="s">
        <v>41</v>
      </c>
      <c r="V204" s="35"/>
      <c r="W204" s="172">
        <f t="shared" si="46"/>
        <v>0</v>
      </c>
      <c r="X204" s="172">
        <v>0</v>
      </c>
      <c r="Y204" s="172">
        <f t="shared" si="47"/>
        <v>0</v>
      </c>
      <c r="Z204" s="172">
        <v>0</v>
      </c>
      <c r="AA204" s="173">
        <f t="shared" si="48"/>
        <v>0</v>
      </c>
      <c r="AR204" s="18" t="s">
        <v>177</v>
      </c>
      <c r="AT204" s="18" t="s">
        <v>224</v>
      </c>
      <c r="AU204" s="18" t="s">
        <v>144</v>
      </c>
      <c r="AY204" s="18" t="s">
        <v>165</v>
      </c>
      <c r="BE204" s="109">
        <f t="shared" si="49"/>
        <v>0</v>
      </c>
      <c r="BF204" s="109">
        <f t="shared" si="50"/>
        <v>0</v>
      </c>
      <c r="BG204" s="109">
        <f t="shared" si="51"/>
        <v>0</v>
      </c>
      <c r="BH204" s="109">
        <f t="shared" si="52"/>
        <v>0</v>
      </c>
      <c r="BI204" s="109">
        <f t="shared" si="53"/>
        <v>0</v>
      </c>
      <c r="BJ204" s="18" t="s">
        <v>144</v>
      </c>
      <c r="BK204" s="174">
        <f t="shared" si="54"/>
        <v>0</v>
      </c>
      <c r="BL204" s="18" t="s">
        <v>171</v>
      </c>
      <c r="BM204" s="18" t="s">
        <v>624</v>
      </c>
    </row>
    <row r="205" spans="2:65" s="1" customFormat="1" ht="25.5" customHeight="1">
      <c r="B205" s="34"/>
      <c r="C205" s="175" t="s">
        <v>1115</v>
      </c>
      <c r="D205" s="175" t="s">
        <v>224</v>
      </c>
      <c r="E205" s="176" t="s">
        <v>1116</v>
      </c>
      <c r="F205" s="255" t="s">
        <v>1117</v>
      </c>
      <c r="G205" s="255"/>
      <c r="H205" s="255"/>
      <c r="I205" s="255"/>
      <c r="J205" s="177" t="s">
        <v>725</v>
      </c>
      <c r="K205" s="178">
        <v>2</v>
      </c>
      <c r="L205" s="256">
        <v>0</v>
      </c>
      <c r="M205" s="257"/>
      <c r="N205" s="258">
        <f t="shared" si="45"/>
        <v>0</v>
      </c>
      <c r="O205" s="254"/>
      <c r="P205" s="254"/>
      <c r="Q205" s="254"/>
      <c r="R205" s="36"/>
      <c r="T205" s="171" t="s">
        <v>20</v>
      </c>
      <c r="U205" s="43" t="s">
        <v>41</v>
      </c>
      <c r="V205" s="35"/>
      <c r="W205" s="172">
        <f t="shared" si="46"/>
        <v>0</v>
      </c>
      <c r="X205" s="172">
        <v>0</v>
      </c>
      <c r="Y205" s="172">
        <f t="shared" si="47"/>
        <v>0</v>
      </c>
      <c r="Z205" s="172">
        <v>0</v>
      </c>
      <c r="AA205" s="173">
        <f t="shared" si="48"/>
        <v>0</v>
      </c>
      <c r="AR205" s="18" t="s">
        <v>177</v>
      </c>
      <c r="AT205" s="18" t="s">
        <v>224</v>
      </c>
      <c r="AU205" s="18" t="s">
        <v>144</v>
      </c>
      <c r="AY205" s="18" t="s">
        <v>165</v>
      </c>
      <c r="BE205" s="109">
        <f t="shared" si="49"/>
        <v>0</v>
      </c>
      <c r="BF205" s="109">
        <f t="shared" si="50"/>
        <v>0</v>
      </c>
      <c r="BG205" s="109">
        <f t="shared" si="51"/>
        <v>0</v>
      </c>
      <c r="BH205" s="109">
        <f t="shared" si="52"/>
        <v>0</v>
      </c>
      <c r="BI205" s="109">
        <f t="shared" si="53"/>
        <v>0</v>
      </c>
      <c r="BJ205" s="18" t="s">
        <v>144</v>
      </c>
      <c r="BK205" s="174">
        <f t="shared" si="54"/>
        <v>0</v>
      </c>
      <c r="BL205" s="18" t="s">
        <v>171</v>
      </c>
      <c r="BM205" s="18" t="s">
        <v>632</v>
      </c>
    </row>
    <row r="206" spans="2:65" s="1" customFormat="1" ht="25.5" customHeight="1">
      <c r="B206" s="34"/>
      <c r="C206" s="175" t="s">
        <v>1118</v>
      </c>
      <c r="D206" s="175" t="s">
        <v>224</v>
      </c>
      <c r="E206" s="176" t="s">
        <v>1119</v>
      </c>
      <c r="F206" s="255" t="s">
        <v>1120</v>
      </c>
      <c r="G206" s="255"/>
      <c r="H206" s="255"/>
      <c r="I206" s="255"/>
      <c r="J206" s="177" t="s">
        <v>725</v>
      </c>
      <c r="K206" s="178">
        <v>1</v>
      </c>
      <c r="L206" s="256">
        <v>0</v>
      </c>
      <c r="M206" s="257"/>
      <c r="N206" s="258">
        <f t="shared" si="45"/>
        <v>0</v>
      </c>
      <c r="O206" s="254"/>
      <c r="P206" s="254"/>
      <c r="Q206" s="254"/>
      <c r="R206" s="36"/>
      <c r="T206" s="171" t="s">
        <v>20</v>
      </c>
      <c r="U206" s="43" t="s">
        <v>41</v>
      </c>
      <c r="V206" s="35"/>
      <c r="W206" s="172">
        <f t="shared" si="46"/>
        <v>0</v>
      </c>
      <c r="X206" s="172">
        <v>0</v>
      </c>
      <c r="Y206" s="172">
        <f t="shared" si="47"/>
        <v>0</v>
      </c>
      <c r="Z206" s="172">
        <v>0</v>
      </c>
      <c r="AA206" s="173">
        <f t="shared" si="48"/>
        <v>0</v>
      </c>
      <c r="AR206" s="18" t="s">
        <v>177</v>
      </c>
      <c r="AT206" s="18" t="s">
        <v>224</v>
      </c>
      <c r="AU206" s="18" t="s">
        <v>144</v>
      </c>
      <c r="AY206" s="18" t="s">
        <v>165</v>
      </c>
      <c r="BE206" s="109">
        <f t="shared" si="49"/>
        <v>0</v>
      </c>
      <c r="BF206" s="109">
        <f t="shared" si="50"/>
        <v>0</v>
      </c>
      <c r="BG206" s="109">
        <f t="shared" si="51"/>
        <v>0</v>
      </c>
      <c r="BH206" s="109">
        <f t="shared" si="52"/>
        <v>0</v>
      </c>
      <c r="BI206" s="109">
        <f t="shared" si="53"/>
        <v>0</v>
      </c>
      <c r="BJ206" s="18" t="s">
        <v>144</v>
      </c>
      <c r="BK206" s="174">
        <f t="shared" si="54"/>
        <v>0</v>
      </c>
      <c r="BL206" s="18" t="s">
        <v>171</v>
      </c>
      <c r="BM206" s="18" t="s">
        <v>640</v>
      </c>
    </row>
    <row r="207" spans="2:65" s="1" customFormat="1" ht="25.5" customHeight="1">
      <c r="B207" s="34"/>
      <c r="C207" s="175" t="s">
        <v>1121</v>
      </c>
      <c r="D207" s="175" t="s">
        <v>224</v>
      </c>
      <c r="E207" s="176" t="s">
        <v>1122</v>
      </c>
      <c r="F207" s="255" t="s">
        <v>1123</v>
      </c>
      <c r="G207" s="255"/>
      <c r="H207" s="255"/>
      <c r="I207" s="255"/>
      <c r="J207" s="177" t="s">
        <v>725</v>
      </c>
      <c r="K207" s="178">
        <v>2</v>
      </c>
      <c r="L207" s="256">
        <v>0</v>
      </c>
      <c r="M207" s="257"/>
      <c r="N207" s="258">
        <f t="shared" si="45"/>
        <v>0</v>
      </c>
      <c r="O207" s="254"/>
      <c r="P207" s="254"/>
      <c r="Q207" s="254"/>
      <c r="R207" s="36"/>
      <c r="T207" s="171" t="s">
        <v>20</v>
      </c>
      <c r="U207" s="43" t="s">
        <v>41</v>
      </c>
      <c r="V207" s="35"/>
      <c r="W207" s="172">
        <f t="shared" si="46"/>
        <v>0</v>
      </c>
      <c r="X207" s="172">
        <v>0</v>
      </c>
      <c r="Y207" s="172">
        <f t="shared" si="47"/>
        <v>0</v>
      </c>
      <c r="Z207" s="172">
        <v>0</v>
      </c>
      <c r="AA207" s="173">
        <f t="shared" si="48"/>
        <v>0</v>
      </c>
      <c r="AR207" s="18" t="s">
        <v>177</v>
      </c>
      <c r="AT207" s="18" t="s">
        <v>224</v>
      </c>
      <c r="AU207" s="18" t="s">
        <v>144</v>
      </c>
      <c r="AY207" s="18" t="s">
        <v>165</v>
      </c>
      <c r="BE207" s="109">
        <f t="shared" si="49"/>
        <v>0</v>
      </c>
      <c r="BF207" s="109">
        <f t="shared" si="50"/>
        <v>0</v>
      </c>
      <c r="BG207" s="109">
        <f t="shared" si="51"/>
        <v>0</v>
      </c>
      <c r="BH207" s="109">
        <f t="shared" si="52"/>
        <v>0</v>
      </c>
      <c r="BI207" s="109">
        <f t="shared" si="53"/>
        <v>0</v>
      </c>
      <c r="BJ207" s="18" t="s">
        <v>144</v>
      </c>
      <c r="BK207" s="174">
        <f t="shared" si="54"/>
        <v>0</v>
      </c>
      <c r="BL207" s="18" t="s">
        <v>171</v>
      </c>
      <c r="BM207" s="18" t="s">
        <v>367</v>
      </c>
    </row>
    <row r="208" spans="2:65" s="1" customFormat="1" ht="25.5" customHeight="1">
      <c r="B208" s="34"/>
      <c r="C208" s="175" t="s">
        <v>1124</v>
      </c>
      <c r="D208" s="175" t="s">
        <v>224</v>
      </c>
      <c r="E208" s="176" t="s">
        <v>1125</v>
      </c>
      <c r="F208" s="255" t="s">
        <v>1126</v>
      </c>
      <c r="G208" s="255"/>
      <c r="H208" s="255"/>
      <c r="I208" s="255"/>
      <c r="J208" s="177" t="s">
        <v>725</v>
      </c>
      <c r="K208" s="178">
        <v>1</v>
      </c>
      <c r="L208" s="256">
        <v>0</v>
      </c>
      <c r="M208" s="257"/>
      <c r="N208" s="258">
        <f t="shared" si="45"/>
        <v>0</v>
      </c>
      <c r="O208" s="254"/>
      <c r="P208" s="254"/>
      <c r="Q208" s="254"/>
      <c r="R208" s="36"/>
      <c r="T208" s="171" t="s">
        <v>20</v>
      </c>
      <c r="U208" s="43" t="s">
        <v>41</v>
      </c>
      <c r="V208" s="35"/>
      <c r="W208" s="172">
        <f t="shared" si="46"/>
        <v>0</v>
      </c>
      <c r="X208" s="172">
        <v>0</v>
      </c>
      <c r="Y208" s="172">
        <f t="shared" si="47"/>
        <v>0</v>
      </c>
      <c r="Z208" s="172">
        <v>0</v>
      </c>
      <c r="AA208" s="173">
        <f t="shared" si="48"/>
        <v>0</v>
      </c>
      <c r="AR208" s="18" t="s">
        <v>177</v>
      </c>
      <c r="AT208" s="18" t="s">
        <v>224</v>
      </c>
      <c r="AU208" s="18" t="s">
        <v>144</v>
      </c>
      <c r="AY208" s="18" t="s">
        <v>165</v>
      </c>
      <c r="BE208" s="109">
        <f t="shared" si="49"/>
        <v>0</v>
      </c>
      <c r="BF208" s="109">
        <f t="shared" si="50"/>
        <v>0</v>
      </c>
      <c r="BG208" s="109">
        <f t="shared" si="51"/>
        <v>0</v>
      </c>
      <c r="BH208" s="109">
        <f t="shared" si="52"/>
        <v>0</v>
      </c>
      <c r="BI208" s="109">
        <f t="shared" si="53"/>
        <v>0</v>
      </c>
      <c r="BJ208" s="18" t="s">
        <v>144</v>
      </c>
      <c r="BK208" s="174">
        <f t="shared" si="54"/>
        <v>0</v>
      </c>
      <c r="BL208" s="18" t="s">
        <v>171</v>
      </c>
      <c r="BM208" s="18" t="s">
        <v>370</v>
      </c>
    </row>
    <row r="209" spans="2:65" s="1" customFormat="1" ht="25.5" customHeight="1">
      <c r="B209" s="34"/>
      <c r="C209" s="175" t="s">
        <v>1127</v>
      </c>
      <c r="D209" s="175" t="s">
        <v>224</v>
      </c>
      <c r="E209" s="176" t="s">
        <v>1128</v>
      </c>
      <c r="F209" s="255" t="s">
        <v>1129</v>
      </c>
      <c r="G209" s="255"/>
      <c r="H209" s="255"/>
      <c r="I209" s="255"/>
      <c r="J209" s="177" t="s">
        <v>725</v>
      </c>
      <c r="K209" s="178">
        <v>1</v>
      </c>
      <c r="L209" s="256">
        <v>0</v>
      </c>
      <c r="M209" s="257"/>
      <c r="N209" s="258">
        <f t="shared" si="45"/>
        <v>0</v>
      </c>
      <c r="O209" s="254"/>
      <c r="P209" s="254"/>
      <c r="Q209" s="254"/>
      <c r="R209" s="36"/>
      <c r="T209" s="171" t="s">
        <v>20</v>
      </c>
      <c r="U209" s="43" t="s">
        <v>41</v>
      </c>
      <c r="V209" s="35"/>
      <c r="W209" s="172">
        <f t="shared" si="46"/>
        <v>0</v>
      </c>
      <c r="X209" s="172">
        <v>0</v>
      </c>
      <c r="Y209" s="172">
        <f t="shared" si="47"/>
        <v>0</v>
      </c>
      <c r="Z209" s="172">
        <v>0</v>
      </c>
      <c r="AA209" s="173">
        <f t="shared" si="48"/>
        <v>0</v>
      </c>
      <c r="AR209" s="18" t="s">
        <v>177</v>
      </c>
      <c r="AT209" s="18" t="s">
        <v>224</v>
      </c>
      <c r="AU209" s="18" t="s">
        <v>144</v>
      </c>
      <c r="AY209" s="18" t="s">
        <v>165</v>
      </c>
      <c r="BE209" s="109">
        <f t="shared" si="49"/>
        <v>0</v>
      </c>
      <c r="BF209" s="109">
        <f t="shared" si="50"/>
        <v>0</v>
      </c>
      <c r="BG209" s="109">
        <f t="shared" si="51"/>
        <v>0</v>
      </c>
      <c r="BH209" s="109">
        <f t="shared" si="52"/>
        <v>0</v>
      </c>
      <c r="BI209" s="109">
        <f t="shared" si="53"/>
        <v>0</v>
      </c>
      <c r="BJ209" s="18" t="s">
        <v>144</v>
      </c>
      <c r="BK209" s="174">
        <f t="shared" si="54"/>
        <v>0</v>
      </c>
      <c r="BL209" s="18" t="s">
        <v>171</v>
      </c>
      <c r="BM209" s="18" t="s">
        <v>374</v>
      </c>
    </row>
    <row r="210" spans="2:65" s="1" customFormat="1" ht="25.5" customHeight="1">
      <c r="B210" s="34"/>
      <c r="C210" s="175" t="s">
        <v>1130</v>
      </c>
      <c r="D210" s="175" t="s">
        <v>224</v>
      </c>
      <c r="E210" s="176" t="s">
        <v>1131</v>
      </c>
      <c r="F210" s="255" t="s">
        <v>1132</v>
      </c>
      <c r="G210" s="255"/>
      <c r="H210" s="255"/>
      <c r="I210" s="255"/>
      <c r="J210" s="177" t="s">
        <v>725</v>
      </c>
      <c r="K210" s="178">
        <v>1</v>
      </c>
      <c r="L210" s="256">
        <v>0</v>
      </c>
      <c r="M210" s="257"/>
      <c r="N210" s="258">
        <f t="shared" si="45"/>
        <v>0</v>
      </c>
      <c r="O210" s="254"/>
      <c r="P210" s="254"/>
      <c r="Q210" s="254"/>
      <c r="R210" s="36"/>
      <c r="T210" s="171" t="s">
        <v>20</v>
      </c>
      <c r="U210" s="43" t="s">
        <v>41</v>
      </c>
      <c r="V210" s="35"/>
      <c r="W210" s="172">
        <f t="shared" si="46"/>
        <v>0</v>
      </c>
      <c r="X210" s="172">
        <v>0</v>
      </c>
      <c r="Y210" s="172">
        <f t="shared" si="47"/>
        <v>0</v>
      </c>
      <c r="Z210" s="172">
        <v>0</v>
      </c>
      <c r="AA210" s="173">
        <f t="shared" si="48"/>
        <v>0</v>
      </c>
      <c r="AR210" s="18" t="s">
        <v>177</v>
      </c>
      <c r="AT210" s="18" t="s">
        <v>224</v>
      </c>
      <c r="AU210" s="18" t="s">
        <v>144</v>
      </c>
      <c r="AY210" s="18" t="s">
        <v>165</v>
      </c>
      <c r="BE210" s="109">
        <f t="shared" si="49"/>
        <v>0</v>
      </c>
      <c r="BF210" s="109">
        <f t="shared" si="50"/>
        <v>0</v>
      </c>
      <c r="BG210" s="109">
        <f t="shared" si="51"/>
        <v>0</v>
      </c>
      <c r="BH210" s="109">
        <f t="shared" si="52"/>
        <v>0</v>
      </c>
      <c r="BI210" s="109">
        <f t="shared" si="53"/>
        <v>0</v>
      </c>
      <c r="BJ210" s="18" t="s">
        <v>144</v>
      </c>
      <c r="BK210" s="174">
        <f t="shared" si="54"/>
        <v>0</v>
      </c>
      <c r="BL210" s="18" t="s">
        <v>171</v>
      </c>
      <c r="BM210" s="18" t="s">
        <v>377</v>
      </c>
    </row>
    <row r="211" spans="2:65" s="1" customFormat="1" ht="25.5" customHeight="1">
      <c r="B211" s="34"/>
      <c r="C211" s="175" t="s">
        <v>1133</v>
      </c>
      <c r="D211" s="175" t="s">
        <v>224</v>
      </c>
      <c r="E211" s="176" t="s">
        <v>1134</v>
      </c>
      <c r="F211" s="255" t="s">
        <v>1135</v>
      </c>
      <c r="G211" s="255"/>
      <c r="H211" s="255"/>
      <c r="I211" s="255"/>
      <c r="J211" s="177" t="s">
        <v>725</v>
      </c>
      <c r="K211" s="178">
        <v>1</v>
      </c>
      <c r="L211" s="256">
        <v>0</v>
      </c>
      <c r="M211" s="257"/>
      <c r="N211" s="258">
        <f t="shared" si="45"/>
        <v>0</v>
      </c>
      <c r="O211" s="254"/>
      <c r="P211" s="254"/>
      <c r="Q211" s="254"/>
      <c r="R211" s="36"/>
      <c r="T211" s="171" t="s">
        <v>20</v>
      </c>
      <c r="U211" s="43" t="s">
        <v>41</v>
      </c>
      <c r="V211" s="35"/>
      <c r="W211" s="172">
        <f t="shared" si="46"/>
        <v>0</v>
      </c>
      <c r="X211" s="172">
        <v>0</v>
      </c>
      <c r="Y211" s="172">
        <f t="shared" si="47"/>
        <v>0</v>
      </c>
      <c r="Z211" s="172">
        <v>0</v>
      </c>
      <c r="AA211" s="173">
        <f t="shared" si="48"/>
        <v>0</v>
      </c>
      <c r="AR211" s="18" t="s">
        <v>177</v>
      </c>
      <c r="AT211" s="18" t="s">
        <v>224</v>
      </c>
      <c r="AU211" s="18" t="s">
        <v>144</v>
      </c>
      <c r="AY211" s="18" t="s">
        <v>165</v>
      </c>
      <c r="BE211" s="109">
        <f t="shared" si="49"/>
        <v>0</v>
      </c>
      <c r="BF211" s="109">
        <f t="shared" si="50"/>
        <v>0</v>
      </c>
      <c r="BG211" s="109">
        <f t="shared" si="51"/>
        <v>0</v>
      </c>
      <c r="BH211" s="109">
        <f t="shared" si="52"/>
        <v>0</v>
      </c>
      <c r="BI211" s="109">
        <f t="shared" si="53"/>
        <v>0</v>
      </c>
      <c r="BJ211" s="18" t="s">
        <v>144</v>
      </c>
      <c r="BK211" s="174">
        <f t="shared" si="54"/>
        <v>0</v>
      </c>
      <c r="BL211" s="18" t="s">
        <v>171</v>
      </c>
      <c r="BM211" s="18" t="s">
        <v>381</v>
      </c>
    </row>
    <row r="212" spans="2:65" s="1" customFormat="1" ht="25.5" customHeight="1">
      <c r="B212" s="34"/>
      <c r="C212" s="175" t="s">
        <v>1136</v>
      </c>
      <c r="D212" s="175" t="s">
        <v>224</v>
      </c>
      <c r="E212" s="176" t="s">
        <v>1137</v>
      </c>
      <c r="F212" s="255" t="s">
        <v>1138</v>
      </c>
      <c r="G212" s="255"/>
      <c r="H212" s="255"/>
      <c r="I212" s="255"/>
      <c r="J212" s="177" t="s">
        <v>725</v>
      </c>
      <c r="K212" s="178">
        <v>1</v>
      </c>
      <c r="L212" s="256">
        <v>0</v>
      </c>
      <c r="M212" s="257"/>
      <c r="N212" s="258">
        <f t="shared" si="45"/>
        <v>0</v>
      </c>
      <c r="O212" s="254"/>
      <c r="P212" s="254"/>
      <c r="Q212" s="254"/>
      <c r="R212" s="36"/>
      <c r="T212" s="171" t="s">
        <v>20</v>
      </c>
      <c r="U212" s="43" t="s">
        <v>41</v>
      </c>
      <c r="V212" s="35"/>
      <c r="W212" s="172">
        <f t="shared" si="46"/>
        <v>0</v>
      </c>
      <c r="X212" s="172">
        <v>0</v>
      </c>
      <c r="Y212" s="172">
        <f t="shared" si="47"/>
        <v>0</v>
      </c>
      <c r="Z212" s="172">
        <v>0</v>
      </c>
      <c r="AA212" s="173">
        <f t="shared" si="48"/>
        <v>0</v>
      </c>
      <c r="AR212" s="18" t="s">
        <v>177</v>
      </c>
      <c r="AT212" s="18" t="s">
        <v>224</v>
      </c>
      <c r="AU212" s="18" t="s">
        <v>144</v>
      </c>
      <c r="AY212" s="18" t="s">
        <v>165</v>
      </c>
      <c r="BE212" s="109">
        <f t="shared" si="49"/>
        <v>0</v>
      </c>
      <c r="BF212" s="109">
        <f t="shared" si="50"/>
        <v>0</v>
      </c>
      <c r="BG212" s="109">
        <f t="shared" si="51"/>
        <v>0</v>
      </c>
      <c r="BH212" s="109">
        <f t="shared" si="52"/>
        <v>0</v>
      </c>
      <c r="BI212" s="109">
        <f t="shared" si="53"/>
        <v>0</v>
      </c>
      <c r="BJ212" s="18" t="s">
        <v>144</v>
      </c>
      <c r="BK212" s="174">
        <f t="shared" si="54"/>
        <v>0</v>
      </c>
      <c r="BL212" s="18" t="s">
        <v>171</v>
      </c>
      <c r="BM212" s="18" t="s">
        <v>384</v>
      </c>
    </row>
    <row r="213" spans="2:65" s="1" customFormat="1" ht="25.5" customHeight="1">
      <c r="B213" s="34"/>
      <c r="C213" s="175" t="s">
        <v>1139</v>
      </c>
      <c r="D213" s="175" t="s">
        <v>224</v>
      </c>
      <c r="E213" s="176" t="s">
        <v>1140</v>
      </c>
      <c r="F213" s="255" t="s">
        <v>1141</v>
      </c>
      <c r="G213" s="255"/>
      <c r="H213" s="255"/>
      <c r="I213" s="255"/>
      <c r="J213" s="177" t="s">
        <v>725</v>
      </c>
      <c r="K213" s="178">
        <v>1</v>
      </c>
      <c r="L213" s="256">
        <v>0</v>
      </c>
      <c r="M213" s="257"/>
      <c r="N213" s="258">
        <f t="shared" si="45"/>
        <v>0</v>
      </c>
      <c r="O213" s="254"/>
      <c r="P213" s="254"/>
      <c r="Q213" s="254"/>
      <c r="R213" s="36"/>
      <c r="T213" s="171" t="s">
        <v>20</v>
      </c>
      <c r="U213" s="43" t="s">
        <v>41</v>
      </c>
      <c r="V213" s="35"/>
      <c r="W213" s="172">
        <f t="shared" si="46"/>
        <v>0</v>
      </c>
      <c r="X213" s="172">
        <v>0</v>
      </c>
      <c r="Y213" s="172">
        <f t="shared" si="47"/>
        <v>0</v>
      </c>
      <c r="Z213" s="172">
        <v>0</v>
      </c>
      <c r="AA213" s="173">
        <f t="shared" si="48"/>
        <v>0</v>
      </c>
      <c r="AR213" s="18" t="s">
        <v>177</v>
      </c>
      <c r="AT213" s="18" t="s">
        <v>224</v>
      </c>
      <c r="AU213" s="18" t="s">
        <v>144</v>
      </c>
      <c r="AY213" s="18" t="s">
        <v>165</v>
      </c>
      <c r="BE213" s="109">
        <f t="shared" si="49"/>
        <v>0</v>
      </c>
      <c r="BF213" s="109">
        <f t="shared" si="50"/>
        <v>0</v>
      </c>
      <c r="BG213" s="109">
        <f t="shared" si="51"/>
        <v>0</v>
      </c>
      <c r="BH213" s="109">
        <f t="shared" si="52"/>
        <v>0</v>
      </c>
      <c r="BI213" s="109">
        <f t="shared" si="53"/>
        <v>0</v>
      </c>
      <c r="BJ213" s="18" t="s">
        <v>144</v>
      </c>
      <c r="BK213" s="174">
        <f t="shared" si="54"/>
        <v>0</v>
      </c>
      <c r="BL213" s="18" t="s">
        <v>171</v>
      </c>
      <c r="BM213" s="18" t="s">
        <v>388</v>
      </c>
    </row>
    <row r="214" spans="2:65" s="1" customFormat="1" ht="25.5" customHeight="1">
      <c r="B214" s="34"/>
      <c r="C214" s="175" t="s">
        <v>1142</v>
      </c>
      <c r="D214" s="175" t="s">
        <v>224</v>
      </c>
      <c r="E214" s="176" t="s">
        <v>1143</v>
      </c>
      <c r="F214" s="255" t="s">
        <v>1144</v>
      </c>
      <c r="G214" s="255"/>
      <c r="H214" s="255"/>
      <c r="I214" s="255"/>
      <c r="J214" s="177" t="s">
        <v>725</v>
      </c>
      <c r="K214" s="178">
        <v>1</v>
      </c>
      <c r="L214" s="256">
        <v>0</v>
      </c>
      <c r="M214" s="257"/>
      <c r="N214" s="258">
        <f t="shared" si="45"/>
        <v>0</v>
      </c>
      <c r="O214" s="254"/>
      <c r="P214" s="254"/>
      <c r="Q214" s="254"/>
      <c r="R214" s="36"/>
      <c r="T214" s="171" t="s">
        <v>20</v>
      </c>
      <c r="U214" s="43" t="s">
        <v>41</v>
      </c>
      <c r="V214" s="35"/>
      <c r="W214" s="172">
        <f t="shared" si="46"/>
        <v>0</v>
      </c>
      <c r="X214" s="172">
        <v>0</v>
      </c>
      <c r="Y214" s="172">
        <f t="shared" si="47"/>
        <v>0</v>
      </c>
      <c r="Z214" s="172">
        <v>0</v>
      </c>
      <c r="AA214" s="173">
        <f t="shared" si="48"/>
        <v>0</v>
      </c>
      <c r="AR214" s="18" t="s">
        <v>177</v>
      </c>
      <c r="AT214" s="18" t="s">
        <v>224</v>
      </c>
      <c r="AU214" s="18" t="s">
        <v>144</v>
      </c>
      <c r="AY214" s="18" t="s">
        <v>165</v>
      </c>
      <c r="BE214" s="109">
        <f t="shared" si="49"/>
        <v>0</v>
      </c>
      <c r="BF214" s="109">
        <f t="shared" si="50"/>
        <v>0</v>
      </c>
      <c r="BG214" s="109">
        <f t="shared" si="51"/>
        <v>0</v>
      </c>
      <c r="BH214" s="109">
        <f t="shared" si="52"/>
        <v>0</v>
      </c>
      <c r="BI214" s="109">
        <f t="shared" si="53"/>
        <v>0</v>
      </c>
      <c r="BJ214" s="18" t="s">
        <v>144</v>
      </c>
      <c r="BK214" s="174">
        <f t="shared" si="54"/>
        <v>0</v>
      </c>
      <c r="BL214" s="18" t="s">
        <v>171</v>
      </c>
      <c r="BM214" s="18" t="s">
        <v>391</v>
      </c>
    </row>
    <row r="215" spans="2:65" s="1" customFormat="1" ht="25.5" customHeight="1">
      <c r="B215" s="34"/>
      <c r="C215" s="175" t="s">
        <v>1145</v>
      </c>
      <c r="D215" s="175" t="s">
        <v>224</v>
      </c>
      <c r="E215" s="176" t="s">
        <v>1146</v>
      </c>
      <c r="F215" s="255" t="s">
        <v>1147</v>
      </c>
      <c r="G215" s="255"/>
      <c r="H215" s="255"/>
      <c r="I215" s="255"/>
      <c r="J215" s="177" t="s">
        <v>725</v>
      </c>
      <c r="K215" s="178">
        <v>1</v>
      </c>
      <c r="L215" s="256">
        <v>0</v>
      </c>
      <c r="M215" s="257"/>
      <c r="N215" s="258">
        <f t="shared" si="45"/>
        <v>0</v>
      </c>
      <c r="O215" s="254"/>
      <c r="P215" s="254"/>
      <c r="Q215" s="254"/>
      <c r="R215" s="36"/>
      <c r="T215" s="171" t="s">
        <v>20</v>
      </c>
      <c r="U215" s="43" t="s">
        <v>41</v>
      </c>
      <c r="V215" s="35"/>
      <c r="W215" s="172">
        <f t="shared" si="46"/>
        <v>0</v>
      </c>
      <c r="X215" s="172">
        <v>0</v>
      </c>
      <c r="Y215" s="172">
        <f t="shared" si="47"/>
        <v>0</v>
      </c>
      <c r="Z215" s="172">
        <v>0</v>
      </c>
      <c r="AA215" s="173">
        <f t="shared" si="48"/>
        <v>0</v>
      </c>
      <c r="AR215" s="18" t="s">
        <v>177</v>
      </c>
      <c r="AT215" s="18" t="s">
        <v>224</v>
      </c>
      <c r="AU215" s="18" t="s">
        <v>144</v>
      </c>
      <c r="AY215" s="18" t="s">
        <v>165</v>
      </c>
      <c r="BE215" s="109">
        <f t="shared" si="49"/>
        <v>0</v>
      </c>
      <c r="BF215" s="109">
        <f t="shared" si="50"/>
        <v>0</v>
      </c>
      <c r="BG215" s="109">
        <f t="shared" si="51"/>
        <v>0</v>
      </c>
      <c r="BH215" s="109">
        <f t="shared" si="52"/>
        <v>0</v>
      </c>
      <c r="BI215" s="109">
        <f t="shared" si="53"/>
        <v>0</v>
      </c>
      <c r="BJ215" s="18" t="s">
        <v>144</v>
      </c>
      <c r="BK215" s="174">
        <f t="shared" si="54"/>
        <v>0</v>
      </c>
      <c r="BL215" s="18" t="s">
        <v>171</v>
      </c>
      <c r="BM215" s="18" t="s">
        <v>395</v>
      </c>
    </row>
    <row r="216" spans="2:65" s="1" customFormat="1" ht="25.5" customHeight="1">
      <c r="B216" s="34"/>
      <c r="C216" s="175" t="s">
        <v>1148</v>
      </c>
      <c r="D216" s="175" t="s">
        <v>224</v>
      </c>
      <c r="E216" s="176" t="s">
        <v>1149</v>
      </c>
      <c r="F216" s="255" t="s">
        <v>1150</v>
      </c>
      <c r="G216" s="255"/>
      <c r="H216" s="255"/>
      <c r="I216" s="255"/>
      <c r="J216" s="177" t="s">
        <v>725</v>
      </c>
      <c r="K216" s="178">
        <v>3</v>
      </c>
      <c r="L216" s="256">
        <v>0</v>
      </c>
      <c r="M216" s="257"/>
      <c r="N216" s="258">
        <f t="shared" si="45"/>
        <v>0</v>
      </c>
      <c r="O216" s="254"/>
      <c r="P216" s="254"/>
      <c r="Q216" s="254"/>
      <c r="R216" s="36"/>
      <c r="T216" s="171" t="s">
        <v>20</v>
      </c>
      <c r="U216" s="43" t="s">
        <v>41</v>
      </c>
      <c r="V216" s="35"/>
      <c r="W216" s="172">
        <f t="shared" si="46"/>
        <v>0</v>
      </c>
      <c r="X216" s="172">
        <v>0</v>
      </c>
      <c r="Y216" s="172">
        <f t="shared" si="47"/>
        <v>0</v>
      </c>
      <c r="Z216" s="172">
        <v>0</v>
      </c>
      <c r="AA216" s="173">
        <f t="shared" si="48"/>
        <v>0</v>
      </c>
      <c r="AR216" s="18" t="s">
        <v>177</v>
      </c>
      <c r="AT216" s="18" t="s">
        <v>224</v>
      </c>
      <c r="AU216" s="18" t="s">
        <v>144</v>
      </c>
      <c r="AY216" s="18" t="s">
        <v>165</v>
      </c>
      <c r="BE216" s="109">
        <f t="shared" si="49"/>
        <v>0</v>
      </c>
      <c r="BF216" s="109">
        <f t="shared" si="50"/>
        <v>0</v>
      </c>
      <c r="BG216" s="109">
        <f t="shared" si="51"/>
        <v>0</v>
      </c>
      <c r="BH216" s="109">
        <f t="shared" si="52"/>
        <v>0</v>
      </c>
      <c r="BI216" s="109">
        <f t="shared" si="53"/>
        <v>0</v>
      </c>
      <c r="BJ216" s="18" t="s">
        <v>144</v>
      </c>
      <c r="BK216" s="174">
        <f t="shared" si="54"/>
        <v>0</v>
      </c>
      <c r="BL216" s="18" t="s">
        <v>171</v>
      </c>
      <c r="BM216" s="18" t="s">
        <v>346</v>
      </c>
    </row>
    <row r="217" spans="2:65" s="1" customFormat="1" ht="25.5" customHeight="1">
      <c r="B217" s="34"/>
      <c r="C217" s="166" t="s">
        <v>1151</v>
      </c>
      <c r="D217" s="166" t="s">
        <v>167</v>
      </c>
      <c r="E217" s="167" t="s">
        <v>1152</v>
      </c>
      <c r="F217" s="251" t="s">
        <v>1153</v>
      </c>
      <c r="G217" s="251"/>
      <c r="H217" s="251"/>
      <c r="I217" s="251"/>
      <c r="J217" s="168" t="s">
        <v>725</v>
      </c>
      <c r="K217" s="169">
        <v>15</v>
      </c>
      <c r="L217" s="252">
        <v>0</v>
      </c>
      <c r="M217" s="253"/>
      <c r="N217" s="254">
        <f t="shared" si="45"/>
        <v>0</v>
      </c>
      <c r="O217" s="254"/>
      <c r="P217" s="254"/>
      <c r="Q217" s="254"/>
      <c r="R217" s="36"/>
      <c r="T217" s="171" t="s">
        <v>20</v>
      </c>
      <c r="U217" s="43" t="s">
        <v>41</v>
      </c>
      <c r="V217" s="35"/>
      <c r="W217" s="172">
        <f t="shared" si="46"/>
        <v>0</v>
      </c>
      <c r="X217" s="172">
        <v>0</v>
      </c>
      <c r="Y217" s="172">
        <f t="shared" si="47"/>
        <v>0</v>
      </c>
      <c r="Z217" s="172">
        <v>0</v>
      </c>
      <c r="AA217" s="173">
        <f t="shared" si="48"/>
        <v>0</v>
      </c>
      <c r="AR217" s="18" t="s">
        <v>171</v>
      </c>
      <c r="AT217" s="18" t="s">
        <v>167</v>
      </c>
      <c r="AU217" s="18" t="s">
        <v>144</v>
      </c>
      <c r="AY217" s="18" t="s">
        <v>165</v>
      </c>
      <c r="BE217" s="109">
        <f t="shared" si="49"/>
        <v>0</v>
      </c>
      <c r="BF217" s="109">
        <f t="shared" si="50"/>
        <v>0</v>
      </c>
      <c r="BG217" s="109">
        <f t="shared" si="51"/>
        <v>0</v>
      </c>
      <c r="BH217" s="109">
        <f t="shared" si="52"/>
        <v>0</v>
      </c>
      <c r="BI217" s="109">
        <f t="shared" si="53"/>
        <v>0</v>
      </c>
      <c r="BJ217" s="18" t="s">
        <v>144</v>
      </c>
      <c r="BK217" s="174">
        <f t="shared" si="54"/>
        <v>0</v>
      </c>
      <c r="BL217" s="18" t="s">
        <v>171</v>
      </c>
      <c r="BM217" s="18" t="s">
        <v>401</v>
      </c>
    </row>
    <row r="218" spans="2:65" s="1" customFormat="1" ht="25.5" customHeight="1">
      <c r="B218" s="34"/>
      <c r="C218" s="166" t="s">
        <v>1154</v>
      </c>
      <c r="D218" s="166" t="s">
        <v>167</v>
      </c>
      <c r="E218" s="167" t="s">
        <v>1155</v>
      </c>
      <c r="F218" s="251" t="s">
        <v>1156</v>
      </c>
      <c r="G218" s="251"/>
      <c r="H218" s="251"/>
      <c r="I218" s="251"/>
      <c r="J218" s="168" t="s">
        <v>725</v>
      </c>
      <c r="K218" s="169">
        <v>5</v>
      </c>
      <c r="L218" s="252">
        <v>0</v>
      </c>
      <c r="M218" s="253"/>
      <c r="N218" s="254">
        <f t="shared" si="45"/>
        <v>0</v>
      </c>
      <c r="O218" s="254"/>
      <c r="P218" s="254"/>
      <c r="Q218" s="254"/>
      <c r="R218" s="36"/>
      <c r="T218" s="171" t="s">
        <v>20</v>
      </c>
      <c r="U218" s="43" t="s">
        <v>41</v>
      </c>
      <c r="V218" s="35"/>
      <c r="W218" s="172">
        <f t="shared" si="46"/>
        <v>0</v>
      </c>
      <c r="X218" s="172">
        <v>0</v>
      </c>
      <c r="Y218" s="172">
        <f t="shared" si="47"/>
        <v>0</v>
      </c>
      <c r="Z218" s="172">
        <v>0</v>
      </c>
      <c r="AA218" s="173">
        <f t="shared" si="48"/>
        <v>0</v>
      </c>
      <c r="AR218" s="18" t="s">
        <v>171</v>
      </c>
      <c r="AT218" s="18" t="s">
        <v>167</v>
      </c>
      <c r="AU218" s="18" t="s">
        <v>144</v>
      </c>
      <c r="AY218" s="18" t="s">
        <v>165</v>
      </c>
      <c r="BE218" s="109">
        <f t="shared" si="49"/>
        <v>0</v>
      </c>
      <c r="BF218" s="109">
        <f t="shared" si="50"/>
        <v>0</v>
      </c>
      <c r="BG218" s="109">
        <f t="shared" si="51"/>
        <v>0</v>
      </c>
      <c r="BH218" s="109">
        <f t="shared" si="52"/>
        <v>0</v>
      </c>
      <c r="BI218" s="109">
        <f t="shared" si="53"/>
        <v>0</v>
      </c>
      <c r="BJ218" s="18" t="s">
        <v>144</v>
      </c>
      <c r="BK218" s="174">
        <f t="shared" si="54"/>
        <v>0</v>
      </c>
      <c r="BL218" s="18" t="s">
        <v>171</v>
      </c>
      <c r="BM218" s="18" t="s">
        <v>404</v>
      </c>
    </row>
    <row r="219" spans="2:65" s="1" customFormat="1" ht="25.5" customHeight="1">
      <c r="B219" s="34"/>
      <c r="C219" s="166" t="s">
        <v>1157</v>
      </c>
      <c r="D219" s="166" t="s">
        <v>167</v>
      </c>
      <c r="E219" s="167" t="s">
        <v>1158</v>
      </c>
      <c r="F219" s="251" t="s">
        <v>1159</v>
      </c>
      <c r="G219" s="251"/>
      <c r="H219" s="251"/>
      <c r="I219" s="251"/>
      <c r="J219" s="168" t="s">
        <v>908</v>
      </c>
      <c r="K219" s="170">
        <v>0</v>
      </c>
      <c r="L219" s="252">
        <v>0</v>
      </c>
      <c r="M219" s="253"/>
      <c r="N219" s="254">
        <f t="shared" si="45"/>
        <v>0</v>
      </c>
      <c r="O219" s="254"/>
      <c r="P219" s="254"/>
      <c r="Q219" s="254"/>
      <c r="R219" s="36"/>
      <c r="T219" s="171" t="s">
        <v>20</v>
      </c>
      <c r="U219" s="43" t="s">
        <v>41</v>
      </c>
      <c r="V219" s="35"/>
      <c r="W219" s="172">
        <f t="shared" si="46"/>
        <v>0</v>
      </c>
      <c r="X219" s="172">
        <v>0</v>
      </c>
      <c r="Y219" s="172">
        <f t="shared" si="47"/>
        <v>0</v>
      </c>
      <c r="Z219" s="172">
        <v>0</v>
      </c>
      <c r="AA219" s="173">
        <f t="shared" si="48"/>
        <v>0</v>
      </c>
      <c r="AR219" s="18" t="s">
        <v>171</v>
      </c>
      <c r="AT219" s="18" t="s">
        <v>167</v>
      </c>
      <c r="AU219" s="18" t="s">
        <v>144</v>
      </c>
      <c r="AY219" s="18" t="s">
        <v>165</v>
      </c>
      <c r="BE219" s="109">
        <f t="shared" si="49"/>
        <v>0</v>
      </c>
      <c r="BF219" s="109">
        <f t="shared" si="50"/>
        <v>0</v>
      </c>
      <c r="BG219" s="109">
        <f t="shared" si="51"/>
        <v>0</v>
      </c>
      <c r="BH219" s="109">
        <f t="shared" si="52"/>
        <v>0</v>
      </c>
      <c r="BI219" s="109">
        <f t="shared" si="53"/>
        <v>0</v>
      </c>
      <c r="BJ219" s="18" t="s">
        <v>144</v>
      </c>
      <c r="BK219" s="174">
        <f t="shared" si="54"/>
        <v>0</v>
      </c>
      <c r="BL219" s="18" t="s">
        <v>171</v>
      </c>
      <c r="BM219" s="18" t="s">
        <v>408</v>
      </c>
    </row>
    <row r="220" spans="2:63" s="9" customFormat="1" ht="29.25" customHeight="1">
      <c r="B220" s="155"/>
      <c r="C220" s="156"/>
      <c r="D220" s="165" t="s">
        <v>138</v>
      </c>
      <c r="E220" s="165"/>
      <c r="F220" s="165"/>
      <c r="G220" s="165"/>
      <c r="H220" s="165"/>
      <c r="I220" s="165"/>
      <c r="J220" s="165"/>
      <c r="K220" s="165"/>
      <c r="L220" s="165"/>
      <c r="M220" s="165"/>
      <c r="N220" s="265">
        <f>BK220</f>
        <v>0</v>
      </c>
      <c r="O220" s="266"/>
      <c r="P220" s="266"/>
      <c r="Q220" s="266"/>
      <c r="R220" s="158"/>
      <c r="T220" s="159"/>
      <c r="U220" s="156"/>
      <c r="V220" s="156"/>
      <c r="W220" s="160">
        <f>SUM(W221:W224)</f>
        <v>0</v>
      </c>
      <c r="X220" s="156"/>
      <c r="Y220" s="160">
        <f>SUM(Y221:Y224)</f>
        <v>0</v>
      </c>
      <c r="Z220" s="156"/>
      <c r="AA220" s="161">
        <f>SUM(AA221:AA224)</f>
        <v>0</v>
      </c>
      <c r="AR220" s="162" t="s">
        <v>82</v>
      </c>
      <c r="AT220" s="163" t="s">
        <v>73</v>
      </c>
      <c r="AU220" s="163" t="s">
        <v>82</v>
      </c>
      <c r="AY220" s="162" t="s">
        <v>165</v>
      </c>
      <c r="BK220" s="164">
        <f>SUM(BK221:BK224)</f>
        <v>0</v>
      </c>
    </row>
    <row r="221" spans="2:65" s="1" customFormat="1" ht="38.25" customHeight="1">
      <c r="B221" s="34"/>
      <c r="C221" s="166" t="s">
        <v>1160</v>
      </c>
      <c r="D221" s="166" t="s">
        <v>167</v>
      </c>
      <c r="E221" s="167" t="s">
        <v>1161</v>
      </c>
      <c r="F221" s="251" t="s">
        <v>1162</v>
      </c>
      <c r="G221" s="251"/>
      <c r="H221" s="251"/>
      <c r="I221" s="251"/>
      <c r="J221" s="168" t="s">
        <v>725</v>
      </c>
      <c r="K221" s="169">
        <v>49</v>
      </c>
      <c r="L221" s="252">
        <v>0</v>
      </c>
      <c r="M221" s="253"/>
      <c r="N221" s="254">
        <f>ROUND(L221*K221,3)</f>
        <v>0</v>
      </c>
      <c r="O221" s="254"/>
      <c r="P221" s="254"/>
      <c r="Q221" s="254"/>
      <c r="R221" s="36"/>
      <c r="T221" s="171" t="s">
        <v>20</v>
      </c>
      <c r="U221" s="43" t="s">
        <v>41</v>
      </c>
      <c r="V221" s="35"/>
      <c r="W221" s="172">
        <f>V221*K221</f>
        <v>0</v>
      </c>
      <c r="X221" s="172">
        <v>0</v>
      </c>
      <c r="Y221" s="172">
        <f>X221*K221</f>
        <v>0</v>
      </c>
      <c r="Z221" s="172">
        <v>0</v>
      </c>
      <c r="AA221" s="173">
        <f>Z221*K221</f>
        <v>0</v>
      </c>
      <c r="AR221" s="18" t="s">
        <v>171</v>
      </c>
      <c r="AT221" s="18" t="s">
        <v>167</v>
      </c>
      <c r="AU221" s="18" t="s">
        <v>144</v>
      </c>
      <c r="AY221" s="18" t="s">
        <v>165</v>
      </c>
      <c r="BE221" s="109">
        <f>IF(U221="základná",N221,0)</f>
        <v>0</v>
      </c>
      <c r="BF221" s="109">
        <f>IF(U221="znížená",N221,0)</f>
        <v>0</v>
      </c>
      <c r="BG221" s="109">
        <f>IF(U221="zákl. prenesená",N221,0)</f>
        <v>0</v>
      </c>
      <c r="BH221" s="109">
        <f>IF(U221="zníž. prenesená",N221,0)</f>
        <v>0</v>
      </c>
      <c r="BI221" s="109">
        <f>IF(U221="nulová",N221,0)</f>
        <v>0</v>
      </c>
      <c r="BJ221" s="18" t="s">
        <v>144</v>
      </c>
      <c r="BK221" s="174">
        <f>ROUND(L221*K221,3)</f>
        <v>0</v>
      </c>
      <c r="BL221" s="18" t="s">
        <v>171</v>
      </c>
      <c r="BM221" s="18" t="s">
        <v>411</v>
      </c>
    </row>
    <row r="222" spans="2:65" s="1" customFormat="1" ht="25.5" customHeight="1">
      <c r="B222" s="34"/>
      <c r="C222" s="166" t="s">
        <v>1163</v>
      </c>
      <c r="D222" s="166" t="s">
        <v>167</v>
      </c>
      <c r="E222" s="167" t="s">
        <v>1164</v>
      </c>
      <c r="F222" s="251" t="s">
        <v>1165</v>
      </c>
      <c r="G222" s="251"/>
      <c r="H222" s="251"/>
      <c r="I222" s="251"/>
      <c r="J222" s="168" t="s">
        <v>725</v>
      </c>
      <c r="K222" s="169">
        <v>49</v>
      </c>
      <c r="L222" s="252">
        <v>0</v>
      </c>
      <c r="M222" s="253"/>
      <c r="N222" s="254">
        <f>ROUND(L222*K222,3)</f>
        <v>0</v>
      </c>
      <c r="O222" s="254"/>
      <c r="P222" s="254"/>
      <c r="Q222" s="254"/>
      <c r="R222" s="36"/>
      <c r="T222" s="171" t="s">
        <v>20</v>
      </c>
      <c r="U222" s="43" t="s">
        <v>41</v>
      </c>
      <c r="V222" s="35"/>
      <c r="W222" s="172">
        <f>V222*K222</f>
        <v>0</v>
      </c>
      <c r="X222" s="172">
        <v>0</v>
      </c>
      <c r="Y222" s="172">
        <f>X222*K222</f>
        <v>0</v>
      </c>
      <c r="Z222" s="172">
        <v>0</v>
      </c>
      <c r="AA222" s="173">
        <f>Z222*K222</f>
        <v>0</v>
      </c>
      <c r="AR222" s="18" t="s">
        <v>171</v>
      </c>
      <c r="AT222" s="18" t="s">
        <v>167</v>
      </c>
      <c r="AU222" s="18" t="s">
        <v>144</v>
      </c>
      <c r="AY222" s="18" t="s">
        <v>165</v>
      </c>
      <c r="BE222" s="109">
        <f>IF(U222="základná",N222,0)</f>
        <v>0</v>
      </c>
      <c r="BF222" s="109">
        <f>IF(U222="znížená",N222,0)</f>
        <v>0</v>
      </c>
      <c r="BG222" s="109">
        <f>IF(U222="zákl. prenesená",N222,0)</f>
        <v>0</v>
      </c>
      <c r="BH222" s="109">
        <f>IF(U222="zníž. prenesená",N222,0)</f>
        <v>0</v>
      </c>
      <c r="BI222" s="109">
        <f>IF(U222="nulová",N222,0)</f>
        <v>0</v>
      </c>
      <c r="BJ222" s="18" t="s">
        <v>144</v>
      </c>
      <c r="BK222" s="174">
        <f>ROUND(L222*K222,3)</f>
        <v>0</v>
      </c>
      <c r="BL222" s="18" t="s">
        <v>171</v>
      </c>
      <c r="BM222" s="18" t="s">
        <v>415</v>
      </c>
    </row>
    <row r="223" spans="2:65" s="1" customFormat="1" ht="38.25" customHeight="1">
      <c r="B223" s="34"/>
      <c r="C223" s="166" t="s">
        <v>1166</v>
      </c>
      <c r="D223" s="166" t="s">
        <v>167</v>
      </c>
      <c r="E223" s="167" t="s">
        <v>1167</v>
      </c>
      <c r="F223" s="251" t="s">
        <v>1168</v>
      </c>
      <c r="G223" s="251"/>
      <c r="H223" s="251"/>
      <c r="I223" s="251"/>
      <c r="J223" s="168" t="s">
        <v>222</v>
      </c>
      <c r="K223" s="169">
        <v>13</v>
      </c>
      <c r="L223" s="252">
        <v>0</v>
      </c>
      <c r="M223" s="253"/>
      <c r="N223" s="254">
        <f>ROUND(L223*K223,3)</f>
        <v>0</v>
      </c>
      <c r="O223" s="254"/>
      <c r="P223" s="254"/>
      <c r="Q223" s="254"/>
      <c r="R223" s="36"/>
      <c r="T223" s="171" t="s">
        <v>20</v>
      </c>
      <c r="U223" s="43" t="s">
        <v>41</v>
      </c>
      <c r="V223" s="35"/>
      <c r="W223" s="172">
        <f>V223*K223</f>
        <v>0</v>
      </c>
      <c r="X223" s="172">
        <v>0</v>
      </c>
      <c r="Y223" s="172">
        <f>X223*K223</f>
        <v>0</v>
      </c>
      <c r="Z223" s="172">
        <v>0</v>
      </c>
      <c r="AA223" s="173">
        <f>Z223*K223</f>
        <v>0</v>
      </c>
      <c r="AR223" s="18" t="s">
        <v>171</v>
      </c>
      <c r="AT223" s="18" t="s">
        <v>167</v>
      </c>
      <c r="AU223" s="18" t="s">
        <v>144</v>
      </c>
      <c r="AY223" s="18" t="s">
        <v>165</v>
      </c>
      <c r="BE223" s="109">
        <f>IF(U223="základná",N223,0)</f>
        <v>0</v>
      </c>
      <c r="BF223" s="109">
        <f>IF(U223="znížená",N223,0)</f>
        <v>0</v>
      </c>
      <c r="BG223" s="109">
        <f>IF(U223="zákl. prenesená",N223,0)</f>
        <v>0</v>
      </c>
      <c r="BH223" s="109">
        <f>IF(U223="zníž. prenesená",N223,0)</f>
        <v>0</v>
      </c>
      <c r="BI223" s="109">
        <f>IF(U223="nulová",N223,0)</f>
        <v>0</v>
      </c>
      <c r="BJ223" s="18" t="s">
        <v>144</v>
      </c>
      <c r="BK223" s="174">
        <f>ROUND(L223*K223,3)</f>
        <v>0</v>
      </c>
      <c r="BL223" s="18" t="s">
        <v>171</v>
      </c>
      <c r="BM223" s="18" t="s">
        <v>418</v>
      </c>
    </row>
    <row r="224" spans="2:65" s="1" customFormat="1" ht="25.5" customHeight="1">
      <c r="B224" s="34"/>
      <c r="C224" s="166" t="s">
        <v>1169</v>
      </c>
      <c r="D224" s="166" t="s">
        <v>167</v>
      </c>
      <c r="E224" s="167" t="s">
        <v>1170</v>
      </c>
      <c r="F224" s="251" t="s">
        <v>1171</v>
      </c>
      <c r="G224" s="251"/>
      <c r="H224" s="251"/>
      <c r="I224" s="251"/>
      <c r="J224" s="168" t="s">
        <v>222</v>
      </c>
      <c r="K224" s="169">
        <v>16</v>
      </c>
      <c r="L224" s="252">
        <v>0</v>
      </c>
      <c r="M224" s="253"/>
      <c r="N224" s="254">
        <f>ROUND(L224*K224,3)</f>
        <v>0</v>
      </c>
      <c r="O224" s="254"/>
      <c r="P224" s="254"/>
      <c r="Q224" s="254"/>
      <c r="R224" s="36"/>
      <c r="T224" s="171" t="s">
        <v>20</v>
      </c>
      <c r="U224" s="43" t="s">
        <v>41</v>
      </c>
      <c r="V224" s="35"/>
      <c r="W224" s="172">
        <f>V224*K224</f>
        <v>0</v>
      </c>
      <c r="X224" s="172">
        <v>0</v>
      </c>
      <c r="Y224" s="172">
        <f>X224*K224</f>
        <v>0</v>
      </c>
      <c r="Z224" s="172">
        <v>0</v>
      </c>
      <c r="AA224" s="173">
        <f>Z224*K224</f>
        <v>0</v>
      </c>
      <c r="AR224" s="18" t="s">
        <v>171</v>
      </c>
      <c r="AT224" s="18" t="s">
        <v>167</v>
      </c>
      <c r="AU224" s="18" t="s">
        <v>144</v>
      </c>
      <c r="AY224" s="18" t="s">
        <v>165</v>
      </c>
      <c r="BE224" s="109">
        <f>IF(U224="základná",N224,0)</f>
        <v>0</v>
      </c>
      <c r="BF224" s="109">
        <f>IF(U224="znížená",N224,0)</f>
        <v>0</v>
      </c>
      <c r="BG224" s="109">
        <f>IF(U224="zákl. prenesená",N224,0)</f>
        <v>0</v>
      </c>
      <c r="BH224" s="109">
        <f>IF(U224="zníž. prenesená",N224,0)</f>
        <v>0</v>
      </c>
      <c r="BI224" s="109">
        <f>IF(U224="nulová",N224,0)</f>
        <v>0</v>
      </c>
      <c r="BJ224" s="18" t="s">
        <v>144</v>
      </c>
      <c r="BK224" s="174">
        <f>ROUND(L224*K224,3)</f>
        <v>0</v>
      </c>
      <c r="BL224" s="18" t="s">
        <v>171</v>
      </c>
      <c r="BM224" s="18" t="s">
        <v>422</v>
      </c>
    </row>
    <row r="225" spans="2:63" s="1" customFormat="1" ht="49.5" customHeight="1">
      <c r="B225" s="34"/>
      <c r="C225" s="35"/>
      <c r="D225" s="157" t="s">
        <v>713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267">
        <f aca="true" t="shared" si="55" ref="N225:N230">BK225</f>
        <v>0</v>
      </c>
      <c r="O225" s="268"/>
      <c r="P225" s="268"/>
      <c r="Q225" s="268"/>
      <c r="R225" s="36"/>
      <c r="T225" s="142"/>
      <c r="U225" s="35"/>
      <c r="V225" s="35"/>
      <c r="W225" s="35"/>
      <c r="X225" s="35"/>
      <c r="Y225" s="35"/>
      <c r="Z225" s="35"/>
      <c r="AA225" s="77"/>
      <c r="AT225" s="18" t="s">
        <v>73</v>
      </c>
      <c r="AU225" s="18" t="s">
        <v>74</v>
      </c>
      <c r="AY225" s="18" t="s">
        <v>714</v>
      </c>
      <c r="BK225" s="174">
        <f>SUM(BK226:BK230)</f>
        <v>0</v>
      </c>
    </row>
    <row r="226" spans="2:63" s="1" customFormat="1" ht="21.75" customHeight="1">
      <c r="B226" s="34"/>
      <c r="C226" s="179" t="s">
        <v>20</v>
      </c>
      <c r="D226" s="179" t="s">
        <v>167</v>
      </c>
      <c r="E226" s="180" t="s">
        <v>20</v>
      </c>
      <c r="F226" s="259" t="s">
        <v>20</v>
      </c>
      <c r="G226" s="259"/>
      <c r="H226" s="259"/>
      <c r="I226" s="259"/>
      <c r="J226" s="181" t="s">
        <v>20</v>
      </c>
      <c r="K226" s="170"/>
      <c r="L226" s="252"/>
      <c r="M226" s="254"/>
      <c r="N226" s="254">
        <f t="shared" si="55"/>
        <v>0</v>
      </c>
      <c r="O226" s="254"/>
      <c r="P226" s="254"/>
      <c r="Q226" s="254"/>
      <c r="R226" s="36"/>
      <c r="T226" s="171" t="s">
        <v>20</v>
      </c>
      <c r="U226" s="182" t="s">
        <v>41</v>
      </c>
      <c r="V226" s="35"/>
      <c r="W226" s="35"/>
      <c r="X226" s="35"/>
      <c r="Y226" s="35"/>
      <c r="Z226" s="35"/>
      <c r="AA226" s="77"/>
      <c r="AT226" s="18" t="s">
        <v>714</v>
      </c>
      <c r="AU226" s="18" t="s">
        <v>82</v>
      </c>
      <c r="AY226" s="18" t="s">
        <v>714</v>
      </c>
      <c r="BE226" s="109">
        <f>IF(U226="základná",N226,0)</f>
        <v>0</v>
      </c>
      <c r="BF226" s="109">
        <f>IF(U226="znížená",N226,0)</f>
        <v>0</v>
      </c>
      <c r="BG226" s="109">
        <f>IF(U226="zákl. prenesená",N226,0)</f>
        <v>0</v>
      </c>
      <c r="BH226" s="109">
        <f>IF(U226="zníž. prenesená",N226,0)</f>
        <v>0</v>
      </c>
      <c r="BI226" s="109">
        <f>IF(U226="nulová",N226,0)</f>
        <v>0</v>
      </c>
      <c r="BJ226" s="18" t="s">
        <v>144</v>
      </c>
      <c r="BK226" s="174">
        <f>L226*K226</f>
        <v>0</v>
      </c>
    </row>
    <row r="227" spans="2:63" s="1" customFormat="1" ht="21.75" customHeight="1">
      <c r="B227" s="34"/>
      <c r="C227" s="179" t="s">
        <v>20</v>
      </c>
      <c r="D227" s="179" t="s">
        <v>167</v>
      </c>
      <c r="E227" s="180" t="s">
        <v>20</v>
      </c>
      <c r="F227" s="259" t="s">
        <v>20</v>
      </c>
      <c r="G227" s="259"/>
      <c r="H227" s="259"/>
      <c r="I227" s="259"/>
      <c r="J227" s="181" t="s">
        <v>20</v>
      </c>
      <c r="K227" s="170"/>
      <c r="L227" s="252"/>
      <c r="M227" s="254"/>
      <c r="N227" s="254">
        <f t="shared" si="55"/>
        <v>0</v>
      </c>
      <c r="O227" s="254"/>
      <c r="P227" s="254"/>
      <c r="Q227" s="254"/>
      <c r="R227" s="36"/>
      <c r="T227" s="171" t="s">
        <v>20</v>
      </c>
      <c r="U227" s="182" t="s">
        <v>41</v>
      </c>
      <c r="V227" s="35"/>
      <c r="W227" s="35"/>
      <c r="X227" s="35"/>
      <c r="Y227" s="35"/>
      <c r="Z227" s="35"/>
      <c r="AA227" s="77"/>
      <c r="AT227" s="18" t="s">
        <v>714</v>
      </c>
      <c r="AU227" s="18" t="s">
        <v>82</v>
      </c>
      <c r="AY227" s="18" t="s">
        <v>714</v>
      </c>
      <c r="BE227" s="109">
        <f>IF(U227="základná",N227,0)</f>
        <v>0</v>
      </c>
      <c r="BF227" s="109">
        <f>IF(U227="znížená",N227,0)</f>
        <v>0</v>
      </c>
      <c r="BG227" s="109">
        <f>IF(U227="zákl. prenesená",N227,0)</f>
        <v>0</v>
      </c>
      <c r="BH227" s="109">
        <f>IF(U227="zníž. prenesená",N227,0)</f>
        <v>0</v>
      </c>
      <c r="BI227" s="109">
        <f>IF(U227="nulová",N227,0)</f>
        <v>0</v>
      </c>
      <c r="BJ227" s="18" t="s">
        <v>144</v>
      </c>
      <c r="BK227" s="174">
        <f>L227*K227</f>
        <v>0</v>
      </c>
    </row>
    <row r="228" spans="2:63" s="1" customFormat="1" ht="21.75" customHeight="1">
      <c r="B228" s="34"/>
      <c r="C228" s="179" t="s">
        <v>20</v>
      </c>
      <c r="D228" s="179" t="s">
        <v>167</v>
      </c>
      <c r="E228" s="180" t="s">
        <v>20</v>
      </c>
      <c r="F228" s="259" t="s">
        <v>20</v>
      </c>
      <c r="G228" s="259"/>
      <c r="H228" s="259"/>
      <c r="I228" s="259"/>
      <c r="J228" s="181" t="s">
        <v>20</v>
      </c>
      <c r="K228" s="170"/>
      <c r="L228" s="252"/>
      <c r="M228" s="254"/>
      <c r="N228" s="254">
        <f t="shared" si="55"/>
        <v>0</v>
      </c>
      <c r="O228" s="254"/>
      <c r="P228" s="254"/>
      <c r="Q228" s="254"/>
      <c r="R228" s="36"/>
      <c r="T228" s="171" t="s">
        <v>20</v>
      </c>
      <c r="U228" s="182" t="s">
        <v>41</v>
      </c>
      <c r="V228" s="35"/>
      <c r="W228" s="35"/>
      <c r="X228" s="35"/>
      <c r="Y228" s="35"/>
      <c r="Z228" s="35"/>
      <c r="AA228" s="77"/>
      <c r="AT228" s="18" t="s">
        <v>714</v>
      </c>
      <c r="AU228" s="18" t="s">
        <v>82</v>
      </c>
      <c r="AY228" s="18" t="s">
        <v>714</v>
      </c>
      <c r="BE228" s="109">
        <f>IF(U228="základná",N228,0)</f>
        <v>0</v>
      </c>
      <c r="BF228" s="109">
        <f>IF(U228="znížená",N228,0)</f>
        <v>0</v>
      </c>
      <c r="BG228" s="109">
        <f>IF(U228="zákl. prenesená",N228,0)</f>
        <v>0</v>
      </c>
      <c r="BH228" s="109">
        <f>IF(U228="zníž. prenesená",N228,0)</f>
        <v>0</v>
      </c>
      <c r="BI228" s="109">
        <f>IF(U228="nulová",N228,0)</f>
        <v>0</v>
      </c>
      <c r="BJ228" s="18" t="s">
        <v>144</v>
      </c>
      <c r="BK228" s="174">
        <f>L228*K228</f>
        <v>0</v>
      </c>
    </row>
    <row r="229" spans="2:63" s="1" customFormat="1" ht="21.75" customHeight="1">
      <c r="B229" s="34"/>
      <c r="C229" s="179" t="s">
        <v>20</v>
      </c>
      <c r="D229" s="179" t="s">
        <v>167</v>
      </c>
      <c r="E229" s="180" t="s">
        <v>20</v>
      </c>
      <c r="F229" s="259" t="s">
        <v>20</v>
      </c>
      <c r="G229" s="259"/>
      <c r="H229" s="259"/>
      <c r="I229" s="259"/>
      <c r="J229" s="181" t="s">
        <v>20</v>
      </c>
      <c r="K229" s="170"/>
      <c r="L229" s="252"/>
      <c r="M229" s="254"/>
      <c r="N229" s="254">
        <f t="shared" si="55"/>
        <v>0</v>
      </c>
      <c r="O229" s="254"/>
      <c r="P229" s="254"/>
      <c r="Q229" s="254"/>
      <c r="R229" s="36"/>
      <c r="T229" s="171" t="s">
        <v>20</v>
      </c>
      <c r="U229" s="182" t="s">
        <v>41</v>
      </c>
      <c r="V229" s="35"/>
      <c r="W229" s="35"/>
      <c r="X229" s="35"/>
      <c r="Y229" s="35"/>
      <c r="Z229" s="35"/>
      <c r="AA229" s="77"/>
      <c r="AT229" s="18" t="s">
        <v>714</v>
      </c>
      <c r="AU229" s="18" t="s">
        <v>82</v>
      </c>
      <c r="AY229" s="18" t="s">
        <v>714</v>
      </c>
      <c r="BE229" s="109">
        <f>IF(U229="základná",N229,0)</f>
        <v>0</v>
      </c>
      <c r="BF229" s="109">
        <f>IF(U229="znížená",N229,0)</f>
        <v>0</v>
      </c>
      <c r="BG229" s="109">
        <f>IF(U229="zákl. prenesená",N229,0)</f>
        <v>0</v>
      </c>
      <c r="BH229" s="109">
        <f>IF(U229="zníž. prenesená",N229,0)</f>
        <v>0</v>
      </c>
      <c r="BI229" s="109">
        <f>IF(U229="nulová",N229,0)</f>
        <v>0</v>
      </c>
      <c r="BJ229" s="18" t="s">
        <v>144</v>
      </c>
      <c r="BK229" s="174">
        <f>L229*K229</f>
        <v>0</v>
      </c>
    </row>
    <row r="230" spans="2:63" s="1" customFormat="1" ht="21.75" customHeight="1">
      <c r="B230" s="34"/>
      <c r="C230" s="179" t="s">
        <v>20</v>
      </c>
      <c r="D230" s="179" t="s">
        <v>167</v>
      </c>
      <c r="E230" s="180" t="s">
        <v>20</v>
      </c>
      <c r="F230" s="259" t="s">
        <v>20</v>
      </c>
      <c r="G230" s="259"/>
      <c r="H230" s="259"/>
      <c r="I230" s="259"/>
      <c r="J230" s="181" t="s">
        <v>20</v>
      </c>
      <c r="K230" s="170"/>
      <c r="L230" s="252"/>
      <c r="M230" s="254"/>
      <c r="N230" s="254">
        <f t="shared" si="55"/>
        <v>0</v>
      </c>
      <c r="O230" s="254"/>
      <c r="P230" s="254"/>
      <c r="Q230" s="254"/>
      <c r="R230" s="36"/>
      <c r="T230" s="171" t="s">
        <v>20</v>
      </c>
      <c r="U230" s="182" t="s">
        <v>41</v>
      </c>
      <c r="V230" s="55"/>
      <c r="W230" s="55"/>
      <c r="X230" s="55"/>
      <c r="Y230" s="55"/>
      <c r="Z230" s="55"/>
      <c r="AA230" s="57"/>
      <c r="AT230" s="18" t="s">
        <v>714</v>
      </c>
      <c r="AU230" s="18" t="s">
        <v>82</v>
      </c>
      <c r="AY230" s="18" t="s">
        <v>714</v>
      </c>
      <c r="BE230" s="109">
        <f>IF(U230="základná",N230,0)</f>
        <v>0</v>
      </c>
      <c r="BF230" s="109">
        <f>IF(U230="znížená",N230,0)</f>
        <v>0</v>
      </c>
      <c r="BG230" s="109">
        <f>IF(U230="zákl. prenesená",N230,0)</f>
        <v>0</v>
      </c>
      <c r="BH230" s="109">
        <f>IF(U230="zníž. prenesená",N230,0)</f>
        <v>0</v>
      </c>
      <c r="BI230" s="109">
        <f>IF(U230="nulová",N230,0)</f>
        <v>0</v>
      </c>
      <c r="BJ230" s="18" t="s">
        <v>144</v>
      </c>
      <c r="BK230" s="174">
        <f>L230*K230</f>
        <v>0</v>
      </c>
    </row>
    <row r="231" spans="2:18" s="1" customFormat="1" ht="6.75" customHeight="1">
      <c r="B231" s="58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60"/>
    </row>
  </sheetData>
  <sheetProtection password="CC35" sheet="1" objects="1" scenarios="1" formatColumns="0" formatRows="0"/>
  <mergeCells count="372">
    <mergeCell ref="H1:K1"/>
    <mergeCell ref="S2:AC2"/>
    <mergeCell ref="F229:I229"/>
    <mergeCell ref="L229:M229"/>
    <mergeCell ref="N229:Q229"/>
    <mergeCell ref="F230:I230"/>
    <mergeCell ref="L230:M230"/>
    <mergeCell ref="N230:Q230"/>
    <mergeCell ref="N124:Q124"/>
    <mergeCell ref="N126:Q126"/>
    <mergeCell ref="N127:Q127"/>
    <mergeCell ref="N131:Q131"/>
    <mergeCell ref="N143:Q143"/>
    <mergeCell ref="N153:Q153"/>
    <mergeCell ref="N178:Q178"/>
    <mergeCell ref="N196:Q196"/>
    <mergeCell ref="N220:Q220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8:I218"/>
    <mergeCell ref="L218:M218"/>
    <mergeCell ref="N218:Q218"/>
    <mergeCell ref="F219:I219"/>
    <mergeCell ref="L219:M219"/>
    <mergeCell ref="N219:Q219"/>
    <mergeCell ref="F221:I221"/>
    <mergeCell ref="L221:M221"/>
    <mergeCell ref="N221:Q221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7:I177"/>
    <mergeCell ref="L177:M177"/>
    <mergeCell ref="N177:Q177"/>
    <mergeCell ref="F179:I179"/>
    <mergeCell ref="L179:M179"/>
    <mergeCell ref="N179:Q179"/>
    <mergeCell ref="F180:I180"/>
    <mergeCell ref="L180:M180"/>
    <mergeCell ref="N180:Q180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2:I152"/>
    <mergeCell ref="L152:M152"/>
    <mergeCell ref="N152:Q152"/>
    <mergeCell ref="F154:I154"/>
    <mergeCell ref="L154:M154"/>
    <mergeCell ref="N154:Q154"/>
    <mergeCell ref="F155:I155"/>
    <mergeCell ref="L155:M155"/>
    <mergeCell ref="N155:Q155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2:I142"/>
    <mergeCell ref="L142:M142"/>
    <mergeCell ref="N142:Q142"/>
    <mergeCell ref="F144:I144"/>
    <mergeCell ref="L144:M144"/>
    <mergeCell ref="N144:Q144"/>
    <mergeCell ref="F145:I145"/>
    <mergeCell ref="L145:M145"/>
    <mergeCell ref="N145:Q145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29:I129"/>
    <mergeCell ref="L129:M129"/>
    <mergeCell ref="N129:Q129"/>
    <mergeCell ref="F130:I130"/>
    <mergeCell ref="L130:M130"/>
    <mergeCell ref="N130:Q130"/>
    <mergeCell ref="F132:I132"/>
    <mergeCell ref="L132:M132"/>
    <mergeCell ref="N132:Q132"/>
    <mergeCell ref="M121:Q121"/>
    <mergeCell ref="F123:I123"/>
    <mergeCell ref="L123:M123"/>
    <mergeCell ref="N123:Q123"/>
    <mergeCell ref="F125:I125"/>
    <mergeCell ref="L125:M125"/>
    <mergeCell ref="N125:Q125"/>
    <mergeCell ref="F128:I128"/>
    <mergeCell ref="L128:M128"/>
    <mergeCell ref="N128:Q128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226:D231">
      <formula1>"K, M"</formula1>
    </dataValidation>
    <dataValidation type="list" allowBlank="1" showInputMessage="1" showErrorMessage="1" error="Povolené sú hodnoty základná, znížená, nulová." sqref="U226:U231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3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104</v>
      </c>
      <c r="G1" s="13"/>
      <c r="H1" s="271" t="s">
        <v>105</v>
      </c>
      <c r="I1" s="271"/>
      <c r="J1" s="271"/>
      <c r="K1" s="271"/>
      <c r="L1" s="13" t="s">
        <v>106</v>
      </c>
      <c r="M1" s="11"/>
      <c r="N1" s="11"/>
      <c r="O1" s="12" t="s">
        <v>107</v>
      </c>
      <c r="P1" s="11"/>
      <c r="Q1" s="11"/>
      <c r="R1" s="11"/>
      <c r="S1" s="13" t="s">
        <v>108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8" t="s">
        <v>8</v>
      </c>
      <c r="T2" s="229"/>
      <c r="U2" s="229"/>
      <c r="V2" s="229"/>
      <c r="W2" s="229"/>
      <c r="X2" s="229"/>
      <c r="Y2" s="229"/>
      <c r="Z2" s="229"/>
      <c r="AA2" s="229"/>
      <c r="AB2" s="229"/>
      <c r="AC2" s="229"/>
      <c r="AT2" s="18" t="s">
        <v>92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82</v>
      </c>
    </row>
    <row r="4" spans="2:46" ht="36.75" customHeight="1">
      <c r="B4" s="22"/>
      <c r="C4" s="185" t="s">
        <v>109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17" t="s">
        <v>12</v>
      </c>
      <c r="AT4" s="18" t="s">
        <v>6</v>
      </c>
    </row>
    <row r="5" spans="2:18" ht="6.7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4.75" customHeight="1">
      <c r="B6" s="22"/>
      <c r="C6" s="25"/>
      <c r="D6" s="29" t="s">
        <v>17</v>
      </c>
      <c r="E6" s="25"/>
      <c r="F6" s="230" t="str">
        <f>'Rekapitulácia stavby'!K6</f>
        <v>MŠ Olšavica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5"/>
      <c r="R6" s="23"/>
    </row>
    <row r="7" spans="2:18" s="1" customFormat="1" ht="32.25" customHeight="1">
      <c r="B7" s="34"/>
      <c r="C7" s="35"/>
      <c r="D7" s="28" t="s">
        <v>110</v>
      </c>
      <c r="E7" s="35"/>
      <c r="F7" s="191" t="s">
        <v>1172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5"/>
      <c r="R7" s="36"/>
    </row>
    <row r="8" spans="2:18" s="1" customFormat="1" ht="14.25" customHeight="1">
      <c r="B8" s="34"/>
      <c r="C8" s="35"/>
      <c r="D8" s="29" t="s">
        <v>19</v>
      </c>
      <c r="E8" s="35"/>
      <c r="F8" s="27" t="s">
        <v>20</v>
      </c>
      <c r="G8" s="35"/>
      <c r="H8" s="35"/>
      <c r="I8" s="35"/>
      <c r="J8" s="35"/>
      <c r="K8" s="35"/>
      <c r="L8" s="35"/>
      <c r="M8" s="29" t="s">
        <v>21</v>
      </c>
      <c r="N8" s="35"/>
      <c r="O8" s="27" t="s">
        <v>20</v>
      </c>
      <c r="P8" s="35"/>
      <c r="Q8" s="35"/>
      <c r="R8" s="36"/>
    </row>
    <row r="9" spans="2:18" s="1" customFormat="1" ht="14.25" customHeight="1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33" t="str">
        <f>'Rekapitulácia stavby'!AN8</f>
        <v>6. 11. 2017</v>
      </c>
      <c r="P9" s="234"/>
      <c r="Q9" s="35"/>
      <c r="R9" s="36"/>
    </row>
    <row r="10" spans="2:18" s="1" customFormat="1" ht="10.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25" customHeight="1">
      <c r="B11" s="34"/>
      <c r="C11" s="35"/>
      <c r="D11" s="29" t="s">
        <v>26</v>
      </c>
      <c r="E11" s="35"/>
      <c r="F11" s="35"/>
      <c r="G11" s="35"/>
      <c r="H11" s="35"/>
      <c r="I11" s="35"/>
      <c r="J11" s="35"/>
      <c r="K11" s="35"/>
      <c r="L11" s="35"/>
      <c r="M11" s="29" t="s">
        <v>27</v>
      </c>
      <c r="N11" s="35"/>
      <c r="O11" s="189">
        <f>IF('Rekapitulácia stavby'!AN10="","",'Rekapitulácia stavby'!AN10)</f>
      </c>
      <c r="P11" s="189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IF('Rekapitulácia stavby'!E11="","",'Rekapitulácia stavby'!E11)</f>
        <v> </v>
      </c>
      <c r="F12" s="35"/>
      <c r="G12" s="35"/>
      <c r="H12" s="35"/>
      <c r="I12" s="35"/>
      <c r="J12" s="35"/>
      <c r="K12" s="35"/>
      <c r="L12" s="35"/>
      <c r="M12" s="29" t="s">
        <v>28</v>
      </c>
      <c r="N12" s="35"/>
      <c r="O12" s="189">
        <f>IF('Rekapitulácia stavby'!AN11="","",'Rekapitulácia stavby'!AN11)</f>
      </c>
      <c r="P12" s="189"/>
      <c r="Q12" s="35"/>
      <c r="R12" s="36"/>
    </row>
    <row r="13" spans="2:18" s="1" customFormat="1" ht="6.7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25" customHeight="1">
      <c r="B14" s="34"/>
      <c r="C14" s="35"/>
      <c r="D14" s="29" t="s">
        <v>29</v>
      </c>
      <c r="E14" s="35"/>
      <c r="F14" s="35"/>
      <c r="G14" s="35"/>
      <c r="H14" s="35"/>
      <c r="I14" s="35"/>
      <c r="J14" s="35"/>
      <c r="K14" s="35"/>
      <c r="L14" s="35"/>
      <c r="M14" s="29" t="s">
        <v>27</v>
      </c>
      <c r="N14" s="35"/>
      <c r="O14" s="235" t="str">
        <f>IF('Rekapitulácia stavby'!AN13="","",'Rekapitulácia stavby'!AN13)</f>
        <v>Vyplň údaj</v>
      </c>
      <c r="P14" s="189"/>
      <c r="Q14" s="35"/>
      <c r="R14" s="36"/>
    </row>
    <row r="15" spans="2:18" s="1" customFormat="1" ht="18" customHeight="1">
      <c r="B15" s="34"/>
      <c r="C15" s="35"/>
      <c r="D15" s="35"/>
      <c r="E15" s="235" t="str">
        <f>IF('Rekapitulácia stavby'!E14="","",'Rekapitulácia stavby'!E14)</f>
        <v>Vyplň údaj</v>
      </c>
      <c r="F15" s="236"/>
      <c r="G15" s="236"/>
      <c r="H15" s="236"/>
      <c r="I15" s="236"/>
      <c r="J15" s="236"/>
      <c r="K15" s="236"/>
      <c r="L15" s="236"/>
      <c r="M15" s="29" t="s">
        <v>28</v>
      </c>
      <c r="N15" s="35"/>
      <c r="O15" s="235" t="str">
        <f>IF('Rekapitulácia stavby'!AN14="","",'Rekapitulácia stavby'!AN14)</f>
        <v>Vyplň údaj</v>
      </c>
      <c r="P15" s="189"/>
      <c r="Q15" s="35"/>
      <c r="R15" s="36"/>
    </row>
    <row r="16" spans="2:18" s="1" customFormat="1" ht="6.7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25" customHeight="1">
      <c r="B17" s="34"/>
      <c r="C17" s="35"/>
      <c r="D17" s="29" t="s">
        <v>31</v>
      </c>
      <c r="E17" s="35"/>
      <c r="F17" s="35"/>
      <c r="G17" s="35"/>
      <c r="H17" s="35"/>
      <c r="I17" s="35"/>
      <c r="J17" s="35"/>
      <c r="K17" s="35"/>
      <c r="L17" s="35"/>
      <c r="M17" s="29" t="s">
        <v>27</v>
      </c>
      <c r="N17" s="35"/>
      <c r="O17" s="189">
        <f>IF('Rekapitulácia stavby'!AN16="","",'Rekapitulácia stavby'!AN16)</f>
      </c>
      <c r="P17" s="189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IF('Rekapitulácia stavby'!E17="","",'Rekapitulácia stavby'!E17)</f>
        <v> </v>
      </c>
      <c r="F18" s="35"/>
      <c r="G18" s="35"/>
      <c r="H18" s="35"/>
      <c r="I18" s="35"/>
      <c r="J18" s="35"/>
      <c r="K18" s="35"/>
      <c r="L18" s="35"/>
      <c r="M18" s="29" t="s">
        <v>28</v>
      </c>
      <c r="N18" s="35"/>
      <c r="O18" s="189">
        <f>IF('Rekapitulácia stavby'!AN17="","",'Rekapitulácia stavby'!AN17)</f>
      </c>
      <c r="P18" s="189"/>
      <c r="Q18" s="35"/>
      <c r="R18" s="36"/>
    </row>
    <row r="19" spans="2:18" s="1" customFormat="1" ht="6.7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25" customHeight="1">
      <c r="B20" s="34"/>
      <c r="C20" s="35"/>
      <c r="D20" s="29" t="s">
        <v>33</v>
      </c>
      <c r="E20" s="35"/>
      <c r="F20" s="35"/>
      <c r="G20" s="35"/>
      <c r="H20" s="35"/>
      <c r="I20" s="35"/>
      <c r="J20" s="35"/>
      <c r="K20" s="35"/>
      <c r="L20" s="35"/>
      <c r="M20" s="29" t="s">
        <v>27</v>
      </c>
      <c r="N20" s="35"/>
      <c r="O20" s="189">
        <f>IF('Rekapitulácia stavby'!AN19="","",'Rekapitulácia stavby'!AN19)</f>
      </c>
      <c r="P20" s="189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IF('Rekapitulácia stavby'!E20="","",'Rekapitulácia stavby'!E20)</f>
        <v> </v>
      </c>
      <c r="F21" s="35"/>
      <c r="G21" s="35"/>
      <c r="H21" s="35"/>
      <c r="I21" s="35"/>
      <c r="J21" s="35"/>
      <c r="K21" s="35"/>
      <c r="L21" s="35"/>
      <c r="M21" s="29" t="s">
        <v>28</v>
      </c>
      <c r="N21" s="35"/>
      <c r="O21" s="189">
        <f>IF('Rekapitulácia stavby'!AN20="","",'Rekapitulácia stavby'!AN20)</f>
      </c>
      <c r="P21" s="189"/>
      <c r="Q21" s="35"/>
      <c r="R21" s="36"/>
    </row>
    <row r="22" spans="2:18" s="1" customFormat="1" ht="6.7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25" customHeight="1">
      <c r="B23" s="34"/>
      <c r="C23" s="35"/>
      <c r="D23" s="29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4" t="s">
        <v>20</v>
      </c>
      <c r="F24" s="194"/>
      <c r="G24" s="194"/>
      <c r="H24" s="194"/>
      <c r="I24" s="194"/>
      <c r="J24" s="194"/>
      <c r="K24" s="194"/>
      <c r="L24" s="194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7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25" customHeight="1">
      <c r="B27" s="34"/>
      <c r="C27" s="35"/>
      <c r="D27" s="119" t="s">
        <v>112</v>
      </c>
      <c r="E27" s="35"/>
      <c r="F27" s="35"/>
      <c r="G27" s="35"/>
      <c r="H27" s="35"/>
      <c r="I27" s="35"/>
      <c r="J27" s="35"/>
      <c r="K27" s="35"/>
      <c r="L27" s="35"/>
      <c r="M27" s="195">
        <f>N88</f>
        <v>0</v>
      </c>
      <c r="N27" s="195"/>
      <c r="O27" s="195"/>
      <c r="P27" s="195"/>
      <c r="Q27" s="35"/>
      <c r="R27" s="36"/>
    </row>
    <row r="28" spans="2:18" s="1" customFormat="1" ht="14.25" customHeight="1">
      <c r="B28" s="34"/>
      <c r="C28" s="35"/>
      <c r="D28" s="33" t="s">
        <v>99</v>
      </c>
      <c r="E28" s="35"/>
      <c r="F28" s="35"/>
      <c r="G28" s="35"/>
      <c r="H28" s="35"/>
      <c r="I28" s="35"/>
      <c r="J28" s="35"/>
      <c r="K28" s="35"/>
      <c r="L28" s="35"/>
      <c r="M28" s="195">
        <f>N96</f>
        <v>0</v>
      </c>
      <c r="N28" s="195"/>
      <c r="O28" s="195"/>
      <c r="P28" s="195"/>
      <c r="Q28" s="35"/>
      <c r="R28" s="36"/>
    </row>
    <row r="29" spans="2:18" s="1" customFormat="1" ht="6.7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4.75" customHeight="1">
      <c r="B30" s="34"/>
      <c r="C30" s="35"/>
      <c r="D30" s="120" t="s">
        <v>37</v>
      </c>
      <c r="E30" s="35"/>
      <c r="F30" s="35"/>
      <c r="G30" s="35"/>
      <c r="H30" s="35"/>
      <c r="I30" s="35"/>
      <c r="J30" s="35"/>
      <c r="K30" s="35"/>
      <c r="L30" s="35"/>
      <c r="M30" s="237">
        <f>ROUND(M27+M28,2)</f>
        <v>0</v>
      </c>
      <c r="N30" s="232"/>
      <c r="O30" s="232"/>
      <c r="P30" s="232"/>
      <c r="Q30" s="35"/>
      <c r="R30" s="36"/>
    </row>
    <row r="31" spans="2:18" s="1" customFormat="1" ht="6.7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25" customHeight="1">
      <c r="B32" s="34"/>
      <c r="C32" s="35"/>
      <c r="D32" s="41" t="s">
        <v>38</v>
      </c>
      <c r="E32" s="41" t="s">
        <v>39</v>
      </c>
      <c r="F32" s="42">
        <v>0.2</v>
      </c>
      <c r="G32" s="121" t="s">
        <v>40</v>
      </c>
      <c r="H32" s="238">
        <f>ROUND((((SUM(BE96:BE103)+SUM(BE121:BE215))+SUM(BE217:BE221))),2)</f>
        <v>0</v>
      </c>
      <c r="I32" s="232"/>
      <c r="J32" s="232"/>
      <c r="K32" s="35"/>
      <c r="L32" s="35"/>
      <c r="M32" s="238">
        <f>ROUND(((ROUND((SUM(BE96:BE103)+SUM(BE121:BE215)),2)*F32)+SUM(BE217:BE221)*F32),2)</f>
        <v>0</v>
      </c>
      <c r="N32" s="232"/>
      <c r="O32" s="232"/>
      <c r="P32" s="232"/>
      <c r="Q32" s="35"/>
      <c r="R32" s="36"/>
    </row>
    <row r="33" spans="2:18" s="1" customFormat="1" ht="14.25" customHeight="1">
      <c r="B33" s="34"/>
      <c r="C33" s="35"/>
      <c r="D33" s="35"/>
      <c r="E33" s="41" t="s">
        <v>41</v>
      </c>
      <c r="F33" s="42">
        <v>0.2</v>
      </c>
      <c r="G33" s="121" t="s">
        <v>40</v>
      </c>
      <c r="H33" s="238">
        <f>ROUND((((SUM(BF96:BF103)+SUM(BF121:BF215))+SUM(BF217:BF221))),2)</f>
        <v>0</v>
      </c>
      <c r="I33" s="232"/>
      <c r="J33" s="232"/>
      <c r="K33" s="35"/>
      <c r="L33" s="35"/>
      <c r="M33" s="238">
        <f>ROUND(((ROUND((SUM(BF96:BF103)+SUM(BF121:BF215)),2)*F33)+SUM(BF217:BF221)*F33),2)</f>
        <v>0</v>
      </c>
      <c r="N33" s="232"/>
      <c r="O33" s="232"/>
      <c r="P33" s="232"/>
      <c r="Q33" s="35"/>
      <c r="R33" s="36"/>
    </row>
    <row r="34" spans="2:18" s="1" customFormat="1" ht="14.25" customHeight="1" hidden="1">
      <c r="B34" s="34"/>
      <c r="C34" s="35"/>
      <c r="D34" s="35"/>
      <c r="E34" s="41" t="s">
        <v>42</v>
      </c>
      <c r="F34" s="42">
        <v>0.2</v>
      </c>
      <c r="G34" s="121" t="s">
        <v>40</v>
      </c>
      <c r="H34" s="238">
        <f>ROUND((((SUM(BG96:BG103)+SUM(BG121:BG215))+SUM(BG217:BG221))),2)</f>
        <v>0</v>
      </c>
      <c r="I34" s="232"/>
      <c r="J34" s="232"/>
      <c r="K34" s="35"/>
      <c r="L34" s="35"/>
      <c r="M34" s="238">
        <v>0</v>
      </c>
      <c r="N34" s="232"/>
      <c r="O34" s="232"/>
      <c r="P34" s="232"/>
      <c r="Q34" s="35"/>
      <c r="R34" s="36"/>
    </row>
    <row r="35" spans="2:18" s="1" customFormat="1" ht="14.25" customHeight="1" hidden="1">
      <c r="B35" s="34"/>
      <c r="C35" s="35"/>
      <c r="D35" s="35"/>
      <c r="E35" s="41" t="s">
        <v>43</v>
      </c>
      <c r="F35" s="42">
        <v>0.2</v>
      </c>
      <c r="G35" s="121" t="s">
        <v>40</v>
      </c>
      <c r="H35" s="238">
        <f>ROUND((((SUM(BH96:BH103)+SUM(BH121:BH215))+SUM(BH217:BH221))),2)</f>
        <v>0</v>
      </c>
      <c r="I35" s="232"/>
      <c r="J35" s="232"/>
      <c r="K35" s="35"/>
      <c r="L35" s="35"/>
      <c r="M35" s="238">
        <v>0</v>
      </c>
      <c r="N35" s="232"/>
      <c r="O35" s="232"/>
      <c r="P35" s="232"/>
      <c r="Q35" s="35"/>
      <c r="R35" s="36"/>
    </row>
    <row r="36" spans="2:18" s="1" customFormat="1" ht="14.25" customHeight="1" hidden="1">
      <c r="B36" s="34"/>
      <c r="C36" s="35"/>
      <c r="D36" s="35"/>
      <c r="E36" s="41" t="s">
        <v>44</v>
      </c>
      <c r="F36" s="42">
        <v>0</v>
      </c>
      <c r="G36" s="121" t="s">
        <v>40</v>
      </c>
      <c r="H36" s="238">
        <f>ROUND((((SUM(BI96:BI103)+SUM(BI121:BI215))+SUM(BI217:BI221))),2)</f>
        <v>0</v>
      </c>
      <c r="I36" s="232"/>
      <c r="J36" s="232"/>
      <c r="K36" s="35"/>
      <c r="L36" s="35"/>
      <c r="M36" s="238">
        <v>0</v>
      </c>
      <c r="N36" s="232"/>
      <c r="O36" s="232"/>
      <c r="P36" s="232"/>
      <c r="Q36" s="35"/>
      <c r="R36" s="36"/>
    </row>
    <row r="37" spans="2:18" s="1" customFormat="1" ht="6.7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4.75" customHeight="1">
      <c r="B38" s="34"/>
      <c r="C38" s="117"/>
      <c r="D38" s="122" t="s">
        <v>45</v>
      </c>
      <c r="E38" s="78"/>
      <c r="F38" s="78"/>
      <c r="G38" s="123" t="s">
        <v>46</v>
      </c>
      <c r="H38" s="124" t="s">
        <v>47</v>
      </c>
      <c r="I38" s="78"/>
      <c r="J38" s="78"/>
      <c r="K38" s="78"/>
      <c r="L38" s="239">
        <f>SUM(M30:M36)</f>
        <v>0</v>
      </c>
      <c r="M38" s="239"/>
      <c r="N38" s="239"/>
      <c r="O38" s="239"/>
      <c r="P38" s="240"/>
      <c r="Q38" s="117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75" customHeight="1">
      <c r="B76" s="34"/>
      <c r="C76" s="185" t="s">
        <v>113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6"/>
      <c r="T76" s="128"/>
      <c r="U76" s="128"/>
    </row>
    <row r="77" spans="2:21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17</v>
      </c>
      <c r="D78" s="35"/>
      <c r="E78" s="35"/>
      <c r="F78" s="230" t="str">
        <f>F6</f>
        <v>MŠ Olšavica</v>
      </c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35"/>
      <c r="R78" s="36"/>
      <c r="T78" s="128"/>
      <c r="U78" s="128"/>
    </row>
    <row r="79" spans="2:21" s="1" customFormat="1" ht="36.75" customHeight="1">
      <c r="B79" s="34"/>
      <c r="C79" s="68" t="s">
        <v>110</v>
      </c>
      <c r="D79" s="35"/>
      <c r="E79" s="35"/>
      <c r="F79" s="205" t="str">
        <f>F7</f>
        <v>04 - ELI</v>
      </c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35"/>
      <c r="R79" s="36"/>
      <c r="T79" s="128"/>
      <c r="U79" s="128"/>
    </row>
    <row r="80" spans="2:21" s="1" customFormat="1" ht="6.7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22</v>
      </c>
      <c r="D81" s="35"/>
      <c r="E81" s="35"/>
      <c r="F81" s="27" t="str">
        <f>F9</f>
        <v> </v>
      </c>
      <c r="G81" s="35"/>
      <c r="H81" s="35"/>
      <c r="I81" s="35"/>
      <c r="J81" s="35"/>
      <c r="K81" s="29" t="s">
        <v>24</v>
      </c>
      <c r="L81" s="35"/>
      <c r="M81" s="234" t="str">
        <f>IF(O9="","",O9)</f>
        <v>6. 11. 2017</v>
      </c>
      <c r="N81" s="234"/>
      <c r="O81" s="234"/>
      <c r="P81" s="234"/>
      <c r="Q81" s="35"/>
      <c r="R81" s="36"/>
      <c r="T81" s="128"/>
      <c r="U81" s="128"/>
    </row>
    <row r="82" spans="2:21" s="1" customFormat="1" ht="6.7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5">
      <c r="B83" s="34"/>
      <c r="C83" s="29" t="s">
        <v>26</v>
      </c>
      <c r="D83" s="35"/>
      <c r="E83" s="35"/>
      <c r="F83" s="27" t="str">
        <f>E12</f>
        <v> </v>
      </c>
      <c r="G83" s="35"/>
      <c r="H83" s="35"/>
      <c r="I83" s="35"/>
      <c r="J83" s="35"/>
      <c r="K83" s="29" t="s">
        <v>31</v>
      </c>
      <c r="L83" s="35"/>
      <c r="M83" s="189" t="str">
        <f>E18</f>
        <v> </v>
      </c>
      <c r="N83" s="189"/>
      <c r="O83" s="189"/>
      <c r="P83" s="189"/>
      <c r="Q83" s="189"/>
      <c r="R83" s="36"/>
      <c r="T83" s="128"/>
      <c r="U83" s="128"/>
    </row>
    <row r="84" spans="2:21" s="1" customFormat="1" ht="14.25" customHeight="1">
      <c r="B84" s="34"/>
      <c r="C84" s="29" t="s">
        <v>29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33</v>
      </c>
      <c r="L84" s="35"/>
      <c r="M84" s="189" t="str">
        <f>E21</f>
        <v> </v>
      </c>
      <c r="N84" s="189"/>
      <c r="O84" s="189"/>
      <c r="P84" s="189"/>
      <c r="Q84" s="189"/>
      <c r="R84" s="36"/>
      <c r="T84" s="128"/>
      <c r="U84" s="128"/>
    </row>
    <row r="85" spans="2:21" s="1" customFormat="1" ht="9.7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41" t="s">
        <v>114</v>
      </c>
      <c r="D86" s="242"/>
      <c r="E86" s="242"/>
      <c r="F86" s="242"/>
      <c r="G86" s="242"/>
      <c r="H86" s="117"/>
      <c r="I86" s="117"/>
      <c r="J86" s="117"/>
      <c r="K86" s="117"/>
      <c r="L86" s="117"/>
      <c r="M86" s="117"/>
      <c r="N86" s="241" t="s">
        <v>115</v>
      </c>
      <c r="O86" s="242"/>
      <c r="P86" s="242"/>
      <c r="Q86" s="242"/>
      <c r="R86" s="36"/>
      <c r="T86" s="128"/>
      <c r="U86" s="128"/>
    </row>
    <row r="87" spans="2:21" s="1" customFormat="1" ht="9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116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6">
        <f>N121</f>
        <v>0</v>
      </c>
      <c r="O88" s="243"/>
      <c r="P88" s="243"/>
      <c r="Q88" s="243"/>
      <c r="R88" s="36"/>
      <c r="T88" s="128"/>
      <c r="U88" s="128"/>
      <c r="AU88" s="18" t="s">
        <v>117</v>
      </c>
    </row>
    <row r="89" spans="2:21" s="6" customFormat="1" ht="24.75" customHeight="1">
      <c r="B89" s="130"/>
      <c r="C89" s="131"/>
      <c r="D89" s="132" t="s">
        <v>1173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44">
        <f>N122</f>
        <v>0</v>
      </c>
      <c r="O89" s="245"/>
      <c r="P89" s="245"/>
      <c r="Q89" s="245"/>
      <c r="R89" s="133"/>
      <c r="T89" s="134"/>
      <c r="U89" s="134"/>
    </row>
    <row r="90" spans="2:21" s="6" customFormat="1" ht="24.75" customHeight="1">
      <c r="B90" s="130"/>
      <c r="C90" s="131"/>
      <c r="D90" s="132" t="s">
        <v>1174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44">
        <f>N123</f>
        <v>0</v>
      </c>
      <c r="O90" s="245"/>
      <c r="P90" s="245"/>
      <c r="Q90" s="245"/>
      <c r="R90" s="133"/>
      <c r="T90" s="134"/>
      <c r="U90" s="134"/>
    </row>
    <row r="91" spans="2:21" s="6" customFormat="1" ht="24.75" customHeight="1">
      <c r="B91" s="130"/>
      <c r="C91" s="131"/>
      <c r="D91" s="132" t="s">
        <v>1175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44">
        <f>N127</f>
        <v>0</v>
      </c>
      <c r="O91" s="245"/>
      <c r="P91" s="245"/>
      <c r="Q91" s="245"/>
      <c r="R91" s="133"/>
      <c r="T91" s="134"/>
      <c r="U91" s="134"/>
    </row>
    <row r="92" spans="2:21" s="6" customFormat="1" ht="24.75" customHeight="1">
      <c r="B92" s="130"/>
      <c r="C92" s="131"/>
      <c r="D92" s="132" t="s">
        <v>1176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44">
        <f>N128</f>
        <v>0</v>
      </c>
      <c r="O92" s="245"/>
      <c r="P92" s="245"/>
      <c r="Q92" s="245"/>
      <c r="R92" s="133"/>
      <c r="T92" s="134"/>
      <c r="U92" s="134"/>
    </row>
    <row r="93" spans="2:21" s="6" customFormat="1" ht="24.75" customHeight="1">
      <c r="B93" s="130"/>
      <c r="C93" s="131"/>
      <c r="D93" s="132" t="s">
        <v>1177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44">
        <f>N209</f>
        <v>0</v>
      </c>
      <c r="O93" s="245"/>
      <c r="P93" s="245"/>
      <c r="Q93" s="245"/>
      <c r="R93" s="133"/>
      <c r="T93" s="134"/>
      <c r="U93" s="134"/>
    </row>
    <row r="94" spans="2:21" s="6" customFormat="1" ht="21.75" customHeight="1">
      <c r="B94" s="130"/>
      <c r="C94" s="131"/>
      <c r="D94" s="132" t="s">
        <v>140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47">
        <f>N216</f>
        <v>0</v>
      </c>
      <c r="O94" s="245"/>
      <c r="P94" s="245"/>
      <c r="Q94" s="245"/>
      <c r="R94" s="133"/>
      <c r="T94" s="134"/>
      <c r="U94" s="134"/>
    </row>
    <row r="95" spans="2:21" s="1" customFormat="1" ht="21.7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  <c r="T95" s="128"/>
      <c r="U95" s="128"/>
    </row>
    <row r="96" spans="2:21" s="1" customFormat="1" ht="29.25" customHeight="1">
      <c r="B96" s="34"/>
      <c r="C96" s="129" t="s">
        <v>141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243">
        <f>ROUND(N97+N98+N99+N100+N101+N102,2)</f>
        <v>0</v>
      </c>
      <c r="O96" s="248"/>
      <c r="P96" s="248"/>
      <c r="Q96" s="248"/>
      <c r="R96" s="36"/>
      <c r="T96" s="139"/>
      <c r="U96" s="140" t="s">
        <v>38</v>
      </c>
    </row>
    <row r="97" spans="2:65" s="1" customFormat="1" ht="18" customHeight="1">
      <c r="B97" s="34"/>
      <c r="C97" s="35"/>
      <c r="D97" s="223" t="s">
        <v>142</v>
      </c>
      <c r="E97" s="224"/>
      <c r="F97" s="224"/>
      <c r="G97" s="224"/>
      <c r="H97" s="224"/>
      <c r="I97" s="35"/>
      <c r="J97" s="35"/>
      <c r="K97" s="35"/>
      <c r="L97" s="35"/>
      <c r="M97" s="35"/>
      <c r="N97" s="221">
        <f>ROUND(N88*T97,2)</f>
        <v>0</v>
      </c>
      <c r="O97" s="222"/>
      <c r="P97" s="222"/>
      <c r="Q97" s="222"/>
      <c r="R97" s="36"/>
      <c r="S97" s="141"/>
      <c r="T97" s="142"/>
      <c r="U97" s="143" t="s">
        <v>41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4" t="s">
        <v>143</v>
      </c>
      <c r="AZ97" s="141"/>
      <c r="BA97" s="141"/>
      <c r="BB97" s="141"/>
      <c r="BC97" s="141"/>
      <c r="BD97" s="141"/>
      <c r="BE97" s="145">
        <f aca="true" t="shared" si="0" ref="BE97:BE102">IF(U97="základná",N97,0)</f>
        <v>0</v>
      </c>
      <c r="BF97" s="145">
        <f aca="true" t="shared" si="1" ref="BF97:BF102">IF(U97="znížená",N97,0)</f>
        <v>0</v>
      </c>
      <c r="BG97" s="145">
        <f aca="true" t="shared" si="2" ref="BG97:BG102">IF(U97="zákl. prenesená",N97,0)</f>
        <v>0</v>
      </c>
      <c r="BH97" s="145">
        <f aca="true" t="shared" si="3" ref="BH97:BH102">IF(U97="zníž. prenesená",N97,0)</f>
        <v>0</v>
      </c>
      <c r="BI97" s="145">
        <f aca="true" t="shared" si="4" ref="BI97:BI102">IF(U97="nulová",N97,0)</f>
        <v>0</v>
      </c>
      <c r="BJ97" s="144" t="s">
        <v>144</v>
      </c>
      <c r="BK97" s="141"/>
      <c r="BL97" s="141"/>
      <c r="BM97" s="141"/>
    </row>
    <row r="98" spans="2:65" s="1" customFormat="1" ht="18" customHeight="1">
      <c r="B98" s="34"/>
      <c r="C98" s="35"/>
      <c r="D98" s="223" t="s">
        <v>145</v>
      </c>
      <c r="E98" s="224"/>
      <c r="F98" s="224"/>
      <c r="G98" s="224"/>
      <c r="H98" s="224"/>
      <c r="I98" s="35"/>
      <c r="J98" s="35"/>
      <c r="K98" s="35"/>
      <c r="L98" s="35"/>
      <c r="M98" s="35"/>
      <c r="N98" s="221">
        <f>ROUND(N88*T98,2)</f>
        <v>0</v>
      </c>
      <c r="O98" s="222"/>
      <c r="P98" s="222"/>
      <c r="Q98" s="222"/>
      <c r="R98" s="36"/>
      <c r="S98" s="141"/>
      <c r="T98" s="142"/>
      <c r="U98" s="143" t="s">
        <v>41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4" t="s">
        <v>143</v>
      </c>
      <c r="AZ98" s="141"/>
      <c r="BA98" s="141"/>
      <c r="BB98" s="141"/>
      <c r="BC98" s="141"/>
      <c r="BD98" s="141"/>
      <c r="BE98" s="145">
        <f t="shared" si="0"/>
        <v>0</v>
      </c>
      <c r="BF98" s="145">
        <f t="shared" si="1"/>
        <v>0</v>
      </c>
      <c r="BG98" s="145">
        <f t="shared" si="2"/>
        <v>0</v>
      </c>
      <c r="BH98" s="145">
        <f t="shared" si="3"/>
        <v>0</v>
      </c>
      <c r="BI98" s="145">
        <f t="shared" si="4"/>
        <v>0</v>
      </c>
      <c r="BJ98" s="144" t="s">
        <v>144</v>
      </c>
      <c r="BK98" s="141"/>
      <c r="BL98" s="141"/>
      <c r="BM98" s="141"/>
    </row>
    <row r="99" spans="2:65" s="1" customFormat="1" ht="18" customHeight="1">
      <c r="B99" s="34"/>
      <c r="C99" s="35"/>
      <c r="D99" s="223" t="s">
        <v>146</v>
      </c>
      <c r="E99" s="224"/>
      <c r="F99" s="224"/>
      <c r="G99" s="224"/>
      <c r="H99" s="224"/>
      <c r="I99" s="35"/>
      <c r="J99" s="35"/>
      <c r="K99" s="35"/>
      <c r="L99" s="35"/>
      <c r="M99" s="35"/>
      <c r="N99" s="221">
        <f>ROUND(N88*T99,2)</f>
        <v>0</v>
      </c>
      <c r="O99" s="222"/>
      <c r="P99" s="222"/>
      <c r="Q99" s="222"/>
      <c r="R99" s="36"/>
      <c r="S99" s="141"/>
      <c r="T99" s="142"/>
      <c r="U99" s="143" t="s">
        <v>41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4" t="s">
        <v>143</v>
      </c>
      <c r="AZ99" s="141"/>
      <c r="BA99" s="141"/>
      <c r="BB99" s="141"/>
      <c r="BC99" s="141"/>
      <c r="BD99" s="141"/>
      <c r="BE99" s="145">
        <f t="shared" si="0"/>
        <v>0</v>
      </c>
      <c r="BF99" s="145">
        <f t="shared" si="1"/>
        <v>0</v>
      </c>
      <c r="BG99" s="145">
        <f t="shared" si="2"/>
        <v>0</v>
      </c>
      <c r="BH99" s="145">
        <f t="shared" si="3"/>
        <v>0</v>
      </c>
      <c r="BI99" s="145">
        <f t="shared" si="4"/>
        <v>0</v>
      </c>
      <c r="BJ99" s="144" t="s">
        <v>144</v>
      </c>
      <c r="BK99" s="141"/>
      <c r="BL99" s="141"/>
      <c r="BM99" s="141"/>
    </row>
    <row r="100" spans="2:65" s="1" customFormat="1" ht="18" customHeight="1">
      <c r="B100" s="34"/>
      <c r="C100" s="35"/>
      <c r="D100" s="223" t="s">
        <v>147</v>
      </c>
      <c r="E100" s="224"/>
      <c r="F100" s="224"/>
      <c r="G100" s="224"/>
      <c r="H100" s="224"/>
      <c r="I100" s="35"/>
      <c r="J100" s="35"/>
      <c r="K100" s="35"/>
      <c r="L100" s="35"/>
      <c r="M100" s="35"/>
      <c r="N100" s="221">
        <f>ROUND(N88*T100,2)</f>
        <v>0</v>
      </c>
      <c r="O100" s="222"/>
      <c r="P100" s="222"/>
      <c r="Q100" s="222"/>
      <c r="R100" s="36"/>
      <c r="S100" s="141"/>
      <c r="T100" s="142"/>
      <c r="U100" s="143" t="s">
        <v>41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4" t="s">
        <v>143</v>
      </c>
      <c r="AZ100" s="141"/>
      <c r="BA100" s="141"/>
      <c r="BB100" s="141"/>
      <c r="BC100" s="141"/>
      <c r="BD100" s="141"/>
      <c r="BE100" s="145">
        <f t="shared" si="0"/>
        <v>0</v>
      </c>
      <c r="BF100" s="145">
        <f t="shared" si="1"/>
        <v>0</v>
      </c>
      <c r="BG100" s="145">
        <f t="shared" si="2"/>
        <v>0</v>
      </c>
      <c r="BH100" s="145">
        <f t="shared" si="3"/>
        <v>0</v>
      </c>
      <c r="BI100" s="145">
        <f t="shared" si="4"/>
        <v>0</v>
      </c>
      <c r="BJ100" s="144" t="s">
        <v>144</v>
      </c>
      <c r="BK100" s="141"/>
      <c r="BL100" s="141"/>
      <c r="BM100" s="141"/>
    </row>
    <row r="101" spans="2:65" s="1" customFormat="1" ht="18" customHeight="1">
      <c r="B101" s="34"/>
      <c r="C101" s="35"/>
      <c r="D101" s="223" t="s">
        <v>148</v>
      </c>
      <c r="E101" s="224"/>
      <c r="F101" s="224"/>
      <c r="G101" s="224"/>
      <c r="H101" s="224"/>
      <c r="I101" s="35"/>
      <c r="J101" s="35"/>
      <c r="K101" s="35"/>
      <c r="L101" s="35"/>
      <c r="M101" s="35"/>
      <c r="N101" s="221">
        <f>ROUND(N88*T101,2)</f>
        <v>0</v>
      </c>
      <c r="O101" s="222"/>
      <c r="P101" s="222"/>
      <c r="Q101" s="222"/>
      <c r="R101" s="36"/>
      <c r="S101" s="141"/>
      <c r="T101" s="142"/>
      <c r="U101" s="143" t="s">
        <v>41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4" t="s">
        <v>143</v>
      </c>
      <c r="AZ101" s="141"/>
      <c r="BA101" s="141"/>
      <c r="BB101" s="141"/>
      <c r="BC101" s="141"/>
      <c r="BD101" s="141"/>
      <c r="BE101" s="145">
        <f t="shared" si="0"/>
        <v>0</v>
      </c>
      <c r="BF101" s="145">
        <f t="shared" si="1"/>
        <v>0</v>
      </c>
      <c r="BG101" s="145">
        <f t="shared" si="2"/>
        <v>0</v>
      </c>
      <c r="BH101" s="145">
        <f t="shared" si="3"/>
        <v>0</v>
      </c>
      <c r="BI101" s="145">
        <f t="shared" si="4"/>
        <v>0</v>
      </c>
      <c r="BJ101" s="144" t="s">
        <v>144</v>
      </c>
      <c r="BK101" s="141"/>
      <c r="BL101" s="141"/>
      <c r="BM101" s="141"/>
    </row>
    <row r="102" spans="2:65" s="1" customFormat="1" ht="18" customHeight="1">
      <c r="B102" s="34"/>
      <c r="C102" s="35"/>
      <c r="D102" s="105" t="s">
        <v>149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221">
        <f>ROUND(N88*T102,2)</f>
        <v>0</v>
      </c>
      <c r="O102" s="222"/>
      <c r="P102" s="222"/>
      <c r="Q102" s="222"/>
      <c r="R102" s="36"/>
      <c r="S102" s="141"/>
      <c r="T102" s="146"/>
      <c r="U102" s="147" t="s">
        <v>41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4" t="s">
        <v>150</v>
      </c>
      <c r="AZ102" s="141"/>
      <c r="BA102" s="141"/>
      <c r="BB102" s="141"/>
      <c r="BC102" s="141"/>
      <c r="BD102" s="141"/>
      <c r="BE102" s="145">
        <f t="shared" si="0"/>
        <v>0</v>
      </c>
      <c r="BF102" s="145">
        <f t="shared" si="1"/>
        <v>0</v>
      </c>
      <c r="BG102" s="145">
        <f t="shared" si="2"/>
        <v>0</v>
      </c>
      <c r="BH102" s="145">
        <f t="shared" si="3"/>
        <v>0</v>
      </c>
      <c r="BI102" s="145">
        <f t="shared" si="4"/>
        <v>0</v>
      </c>
      <c r="BJ102" s="144" t="s">
        <v>144</v>
      </c>
      <c r="BK102" s="141"/>
      <c r="BL102" s="141"/>
      <c r="BM102" s="141"/>
    </row>
    <row r="103" spans="2:21" s="1" customFormat="1" ht="13.5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  <c r="T103" s="128"/>
      <c r="U103" s="128"/>
    </row>
    <row r="104" spans="2:21" s="1" customFormat="1" ht="29.25" customHeight="1">
      <c r="B104" s="34"/>
      <c r="C104" s="116" t="s">
        <v>103</v>
      </c>
      <c r="D104" s="117"/>
      <c r="E104" s="117"/>
      <c r="F104" s="117"/>
      <c r="G104" s="117"/>
      <c r="H104" s="117"/>
      <c r="I104" s="117"/>
      <c r="J104" s="117"/>
      <c r="K104" s="117"/>
      <c r="L104" s="227">
        <f>ROUND(SUM(N88+N96),2)</f>
        <v>0</v>
      </c>
      <c r="M104" s="227"/>
      <c r="N104" s="227"/>
      <c r="O104" s="227"/>
      <c r="P104" s="227"/>
      <c r="Q104" s="227"/>
      <c r="R104" s="36"/>
      <c r="T104" s="128"/>
      <c r="U104" s="128"/>
    </row>
    <row r="105" spans="2:21" s="1" customFormat="1" ht="6.75" customHeight="1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  <c r="T105" s="128"/>
      <c r="U105" s="128"/>
    </row>
    <row r="109" spans="2:18" s="1" customFormat="1" ht="6.75" customHeight="1"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0" spans="2:18" s="1" customFormat="1" ht="36.75" customHeight="1">
      <c r="B110" s="34"/>
      <c r="C110" s="185" t="s">
        <v>151</v>
      </c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36"/>
    </row>
    <row r="111" spans="2:18" s="1" customFormat="1" ht="6.7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18" s="1" customFormat="1" ht="30" customHeight="1">
      <c r="B112" s="34"/>
      <c r="C112" s="29" t="s">
        <v>17</v>
      </c>
      <c r="D112" s="35"/>
      <c r="E112" s="35"/>
      <c r="F112" s="230" t="str">
        <f>F6</f>
        <v>MŠ Olšavica</v>
      </c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35"/>
      <c r="R112" s="36"/>
    </row>
    <row r="113" spans="2:18" s="1" customFormat="1" ht="36.75" customHeight="1">
      <c r="B113" s="34"/>
      <c r="C113" s="68" t="s">
        <v>110</v>
      </c>
      <c r="D113" s="35"/>
      <c r="E113" s="35"/>
      <c r="F113" s="205" t="str">
        <f>F7</f>
        <v>04 - ELI</v>
      </c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35"/>
      <c r="R113" s="36"/>
    </row>
    <row r="114" spans="2:18" s="1" customFormat="1" ht="6.7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18" s="1" customFormat="1" ht="18" customHeight="1">
      <c r="B115" s="34"/>
      <c r="C115" s="29" t="s">
        <v>22</v>
      </c>
      <c r="D115" s="35"/>
      <c r="E115" s="35"/>
      <c r="F115" s="27" t="str">
        <f>F9</f>
        <v> </v>
      </c>
      <c r="G115" s="35"/>
      <c r="H115" s="35"/>
      <c r="I115" s="35"/>
      <c r="J115" s="35"/>
      <c r="K115" s="29" t="s">
        <v>24</v>
      </c>
      <c r="L115" s="35"/>
      <c r="M115" s="234" t="str">
        <f>IF(O9="","",O9)</f>
        <v>6. 11. 2017</v>
      </c>
      <c r="N115" s="234"/>
      <c r="O115" s="234"/>
      <c r="P115" s="234"/>
      <c r="Q115" s="35"/>
      <c r="R115" s="36"/>
    </row>
    <row r="116" spans="2:18" s="1" customFormat="1" ht="6.7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18" s="1" customFormat="1" ht="15">
      <c r="B117" s="34"/>
      <c r="C117" s="29" t="s">
        <v>26</v>
      </c>
      <c r="D117" s="35"/>
      <c r="E117" s="35"/>
      <c r="F117" s="27" t="str">
        <f>E12</f>
        <v> </v>
      </c>
      <c r="G117" s="35"/>
      <c r="H117" s="35"/>
      <c r="I117" s="35"/>
      <c r="J117" s="35"/>
      <c r="K117" s="29" t="s">
        <v>31</v>
      </c>
      <c r="L117" s="35"/>
      <c r="M117" s="189" t="str">
        <f>E18</f>
        <v> </v>
      </c>
      <c r="N117" s="189"/>
      <c r="O117" s="189"/>
      <c r="P117" s="189"/>
      <c r="Q117" s="189"/>
      <c r="R117" s="36"/>
    </row>
    <row r="118" spans="2:18" s="1" customFormat="1" ht="14.25" customHeight="1">
      <c r="B118" s="34"/>
      <c r="C118" s="29" t="s">
        <v>29</v>
      </c>
      <c r="D118" s="35"/>
      <c r="E118" s="35"/>
      <c r="F118" s="27" t="str">
        <f>IF(E15="","",E15)</f>
        <v>Vyplň údaj</v>
      </c>
      <c r="G118" s="35"/>
      <c r="H118" s="35"/>
      <c r="I118" s="35"/>
      <c r="J118" s="35"/>
      <c r="K118" s="29" t="s">
        <v>33</v>
      </c>
      <c r="L118" s="35"/>
      <c r="M118" s="189" t="str">
        <f>E21</f>
        <v> </v>
      </c>
      <c r="N118" s="189"/>
      <c r="O118" s="189"/>
      <c r="P118" s="189"/>
      <c r="Q118" s="189"/>
      <c r="R118" s="36"/>
    </row>
    <row r="119" spans="2:18" s="1" customFormat="1" ht="9.7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27" s="8" customFormat="1" ht="29.25" customHeight="1">
      <c r="B120" s="148"/>
      <c r="C120" s="149" t="s">
        <v>152</v>
      </c>
      <c r="D120" s="150" t="s">
        <v>153</v>
      </c>
      <c r="E120" s="150" t="s">
        <v>56</v>
      </c>
      <c r="F120" s="249" t="s">
        <v>154</v>
      </c>
      <c r="G120" s="249"/>
      <c r="H120" s="249"/>
      <c r="I120" s="249"/>
      <c r="J120" s="150" t="s">
        <v>155</v>
      </c>
      <c r="K120" s="150" t="s">
        <v>156</v>
      </c>
      <c r="L120" s="249" t="s">
        <v>157</v>
      </c>
      <c r="M120" s="249"/>
      <c r="N120" s="249" t="s">
        <v>115</v>
      </c>
      <c r="O120" s="249"/>
      <c r="P120" s="249"/>
      <c r="Q120" s="250"/>
      <c r="R120" s="151"/>
      <c r="T120" s="79" t="s">
        <v>158</v>
      </c>
      <c r="U120" s="80" t="s">
        <v>38</v>
      </c>
      <c r="V120" s="80" t="s">
        <v>159</v>
      </c>
      <c r="W120" s="80" t="s">
        <v>160</v>
      </c>
      <c r="X120" s="80" t="s">
        <v>161</v>
      </c>
      <c r="Y120" s="80" t="s">
        <v>162</v>
      </c>
      <c r="Z120" s="80" t="s">
        <v>163</v>
      </c>
      <c r="AA120" s="81" t="s">
        <v>164</v>
      </c>
    </row>
    <row r="121" spans="2:63" s="1" customFormat="1" ht="29.25" customHeight="1">
      <c r="B121" s="34"/>
      <c r="C121" s="83" t="s">
        <v>112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260">
        <f>BK121</f>
        <v>0</v>
      </c>
      <c r="O121" s="261"/>
      <c r="P121" s="261"/>
      <c r="Q121" s="261"/>
      <c r="R121" s="36"/>
      <c r="T121" s="82"/>
      <c r="U121" s="50"/>
      <c r="V121" s="50"/>
      <c r="W121" s="152">
        <f>W122+W123+W127+W128+W209+W216</f>
        <v>0</v>
      </c>
      <c r="X121" s="50"/>
      <c r="Y121" s="152">
        <f>Y122+Y123+Y127+Y128+Y209+Y216</f>
        <v>0</v>
      </c>
      <c r="Z121" s="50"/>
      <c r="AA121" s="153">
        <f>AA122+AA123+AA127+AA128+AA209+AA216</f>
        <v>0</v>
      </c>
      <c r="AT121" s="18" t="s">
        <v>73</v>
      </c>
      <c r="AU121" s="18" t="s">
        <v>117</v>
      </c>
      <c r="BK121" s="154">
        <f>BK122+BK123+BK127+BK128+BK209+BK216</f>
        <v>0</v>
      </c>
    </row>
    <row r="122" spans="2:63" s="9" customFormat="1" ht="36.75" customHeight="1">
      <c r="B122" s="155"/>
      <c r="C122" s="156"/>
      <c r="D122" s="157" t="s">
        <v>1173</v>
      </c>
      <c r="E122" s="157"/>
      <c r="F122" s="157"/>
      <c r="G122" s="157"/>
      <c r="H122" s="157"/>
      <c r="I122" s="157"/>
      <c r="J122" s="157"/>
      <c r="K122" s="157"/>
      <c r="L122" s="157"/>
      <c r="M122" s="157"/>
      <c r="N122" s="247">
        <f>BK122</f>
        <v>0</v>
      </c>
      <c r="O122" s="262"/>
      <c r="P122" s="262"/>
      <c r="Q122" s="262"/>
      <c r="R122" s="158"/>
      <c r="T122" s="159"/>
      <c r="U122" s="156"/>
      <c r="V122" s="156"/>
      <c r="W122" s="160">
        <v>0</v>
      </c>
      <c r="X122" s="156"/>
      <c r="Y122" s="160">
        <v>0</v>
      </c>
      <c r="Z122" s="156"/>
      <c r="AA122" s="161">
        <v>0</v>
      </c>
      <c r="AR122" s="162" t="s">
        <v>82</v>
      </c>
      <c r="AT122" s="163" t="s">
        <v>73</v>
      </c>
      <c r="AU122" s="163" t="s">
        <v>74</v>
      </c>
      <c r="AY122" s="162" t="s">
        <v>165</v>
      </c>
      <c r="BK122" s="164">
        <v>0</v>
      </c>
    </row>
    <row r="123" spans="2:63" s="9" customFormat="1" ht="24.75" customHeight="1">
      <c r="B123" s="155"/>
      <c r="C123" s="156"/>
      <c r="D123" s="157" t="s">
        <v>1174</v>
      </c>
      <c r="E123" s="157"/>
      <c r="F123" s="157"/>
      <c r="G123" s="157"/>
      <c r="H123" s="157"/>
      <c r="I123" s="157"/>
      <c r="J123" s="157"/>
      <c r="K123" s="157"/>
      <c r="L123" s="157"/>
      <c r="M123" s="157"/>
      <c r="N123" s="274">
        <f>BK123</f>
        <v>0</v>
      </c>
      <c r="O123" s="275"/>
      <c r="P123" s="275"/>
      <c r="Q123" s="275"/>
      <c r="R123" s="158"/>
      <c r="T123" s="159"/>
      <c r="U123" s="156"/>
      <c r="V123" s="156"/>
      <c r="W123" s="160">
        <f>SUM(W124:W126)</f>
        <v>0</v>
      </c>
      <c r="X123" s="156"/>
      <c r="Y123" s="160">
        <f>SUM(Y124:Y126)</f>
        <v>0</v>
      </c>
      <c r="Z123" s="156"/>
      <c r="AA123" s="161">
        <f>SUM(AA124:AA126)</f>
        <v>0</v>
      </c>
      <c r="AR123" s="162" t="s">
        <v>82</v>
      </c>
      <c r="AT123" s="163" t="s">
        <v>73</v>
      </c>
      <c r="AU123" s="163" t="s">
        <v>74</v>
      </c>
      <c r="AY123" s="162" t="s">
        <v>165</v>
      </c>
      <c r="BK123" s="164">
        <f>SUM(BK124:BK126)</f>
        <v>0</v>
      </c>
    </row>
    <row r="124" spans="2:65" s="1" customFormat="1" ht="25.5" customHeight="1">
      <c r="B124" s="34"/>
      <c r="C124" s="166" t="s">
        <v>82</v>
      </c>
      <c r="D124" s="166" t="s">
        <v>167</v>
      </c>
      <c r="E124" s="167" t="s">
        <v>1178</v>
      </c>
      <c r="F124" s="251" t="s">
        <v>1179</v>
      </c>
      <c r="G124" s="251"/>
      <c r="H124" s="251"/>
      <c r="I124" s="251"/>
      <c r="J124" s="168" t="s">
        <v>337</v>
      </c>
      <c r="K124" s="169">
        <v>140</v>
      </c>
      <c r="L124" s="252">
        <v>0</v>
      </c>
      <c r="M124" s="253"/>
      <c r="N124" s="254">
        <f>ROUND(L124*K124,3)</f>
        <v>0</v>
      </c>
      <c r="O124" s="254"/>
      <c r="P124" s="254"/>
      <c r="Q124" s="254"/>
      <c r="R124" s="36"/>
      <c r="T124" s="171" t="s">
        <v>20</v>
      </c>
      <c r="U124" s="43" t="s">
        <v>41</v>
      </c>
      <c r="V124" s="35"/>
      <c r="W124" s="172">
        <f>V124*K124</f>
        <v>0</v>
      </c>
      <c r="X124" s="172">
        <v>0</v>
      </c>
      <c r="Y124" s="172">
        <f>X124*K124</f>
        <v>0</v>
      </c>
      <c r="Z124" s="172">
        <v>0</v>
      </c>
      <c r="AA124" s="173">
        <f>Z124*K124</f>
        <v>0</v>
      </c>
      <c r="AR124" s="18" t="s">
        <v>171</v>
      </c>
      <c r="AT124" s="18" t="s">
        <v>167</v>
      </c>
      <c r="AU124" s="18" t="s">
        <v>82</v>
      </c>
      <c r="AY124" s="18" t="s">
        <v>165</v>
      </c>
      <c r="BE124" s="109">
        <f>IF(U124="základná",N124,0)</f>
        <v>0</v>
      </c>
      <c r="BF124" s="109">
        <f>IF(U124="znížená",N124,0)</f>
        <v>0</v>
      </c>
      <c r="BG124" s="109">
        <f>IF(U124="zákl. prenesená",N124,0)</f>
        <v>0</v>
      </c>
      <c r="BH124" s="109">
        <f>IF(U124="zníž. prenesená",N124,0)</f>
        <v>0</v>
      </c>
      <c r="BI124" s="109">
        <f>IF(U124="nulová",N124,0)</f>
        <v>0</v>
      </c>
      <c r="BJ124" s="18" t="s">
        <v>144</v>
      </c>
      <c r="BK124" s="174">
        <f>ROUND(L124*K124,3)</f>
        <v>0</v>
      </c>
      <c r="BL124" s="18" t="s">
        <v>171</v>
      </c>
      <c r="BM124" s="18" t="s">
        <v>171</v>
      </c>
    </row>
    <row r="125" spans="2:65" s="1" customFormat="1" ht="25.5" customHeight="1">
      <c r="B125" s="34"/>
      <c r="C125" s="166" t="s">
        <v>144</v>
      </c>
      <c r="D125" s="166" t="s">
        <v>167</v>
      </c>
      <c r="E125" s="167" t="s">
        <v>1180</v>
      </c>
      <c r="F125" s="251" t="s">
        <v>1181</v>
      </c>
      <c r="G125" s="251"/>
      <c r="H125" s="251"/>
      <c r="I125" s="251"/>
      <c r="J125" s="168" t="s">
        <v>170</v>
      </c>
      <c r="K125" s="169">
        <v>2</v>
      </c>
      <c r="L125" s="252">
        <v>0</v>
      </c>
      <c r="M125" s="253"/>
      <c r="N125" s="254">
        <f>ROUND(L125*K125,3)</f>
        <v>0</v>
      </c>
      <c r="O125" s="254"/>
      <c r="P125" s="254"/>
      <c r="Q125" s="254"/>
      <c r="R125" s="36"/>
      <c r="T125" s="171" t="s">
        <v>20</v>
      </c>
      <c r="U125" s="43" t="s">
        <v>41</v>
      </c>
      <c r="V125" s="35"/>
      <c r="W125" s="172">
        <f>V125*K125</f>
        <v>0</v>
      </c>
      <c r="X125" s="172">
        <v>0</v>
      </c>
      <c r="Y125" s="172">
        <f>X125*K125</f>
        <v>0</v>
      </c>
      <c r="Z125" s="172">
        <v>0</v>
      </c>
      <c r="AA125" s="173">
        <f>Z125*K125</f>
        <v>0</v>
      </c>
      <c r="AR125" s="18" t="s">
        <v>171</v>
      </c>
      <c r="AT125" s="18" t="s">
        <v>167</v>
      </c>
      <c r="AU125" s="18" t="s">
        <v>82</v>
      </c>
      <c r="AY125" s="18" t="s">
        <v>165</v>
      </c>
      <c r="BE125" s="109">
        <f>IF(U125="základná",N125,0)</f>
        <v>0</v>
      </c>
      <c r="BF125" s="109">
        <f>IF(U125="znížená",N125,0)</f>
        <v>0</v>
      </c>
      <c r="BG125" s="109">
        <f>IF(U125="zákl. prenesená",N125,0)</f>
        <v>0</v>
      </c>
      <c r="BH125" s="109">
        <f>IF(U125="zníž. prenesená",N125,0)</f>
        <v>0</v>
      </c>
      <c r="BI125" s="109">
        <f>IF(U125="nulová",N125,0)</f>
        <v>0</v>
      </c>
      <c r="BJ125" s="18" t="s">
        <v>144</v>
      </c>
      <c r="BK125" s="174">
        <f>ROUND(L125*K125,3)</f>
        <v>0</v>
      </c>
      <c r="BL125" s="18" t="s">
        <v>171</v>
      </c>
      <c r="BM125" s="18" t="s">
        <v>166</v>
      </c>
    </row>
    <row r="126" spans="2:65" s="1" customFormat="1" ht="25.5" customHeight="1">
      <c r="B126" s="34"/>
      <c r="C126" s="166" t="s">
        <v>728</v>
      </c>
      <c r="D126" s="166" t="s">
        <v>167</v>
      </c>
      <c r="E126" s="167" t="s">
        <v>1182</v>
      </c>
      <c r="F126" s="251" t="s">
        <v>1183</v>
      </c>
      <c r="G126" s="251"/>
      <c r="H126" s="251"/>
      <c r="I126" s="251"/>
      <c r="J126" s="168" t="s">
        <v>222</v>
      </c>
      <c r="K126" s="169">
        <v>620</v>
      </c>
      <c r="L126" s="252">
        <v>0</v>
      </c>
      <c r="M126" s="253"/>
      <c r="N126" s="254">
        <f>ROUND(L126*K126,3)</f>
        <v>0</v>
      </c>
      <c r="O126" s="254"/>
      <c r="P126" s="254"/>
      <c r="Q126" s="254"/>
      <c r="R126" s="36"/>
      <c r="T126" s="171" t="s">
        <v>20</v>
      </c>
      <c r="U126" s="43" t="s">
        <v>41</v>
      </c>
      <c r="V126" s="35"/>
      <c r="W126" s="172">
        <f>V126*K126</f>
        <v>0</v>
      </c>
      <c r="X126" s="172">
        <v>0</v>
      </c>
      <c r="Y126" s="172">
        <f>X126*K126</f>
        <v>0</v>
      </c>
      <c r="Z126" s="172">
        <v>0</v>
      </c>
      <c r="AA126" s="173">
        <f>Z126*K126</f>
        <v>0</v>
      </c>
      <c r="AR126" s="18" t="s">
        <v>171</v>
      </c>
      <c r="AT126" s="18" t="s">
        <v>167</v>
      </c>
      <c r="AU126" s="18" t="s">
        <v>82</v>
      </c>
      <c r="AY126" s="18" t="s">
        <v>165</v>
      </c>
      <c r="BE126" s="109">
        <f>IF(U126="základná",N126,0)</f>
        <v>0</v>
      </c>
      <c r="BF126" s="109">
        <f>IF(U126="znížená",N126,0)</f>
        <v>0</v>
      </c>
      <c r="BG126" s="109">
        <f>IF(U126="zákl. prenesená",N126,0)</f>
        <v>0</v>
      </c>
      <c r="BH126" s="109">
        <f>IF(U126="zníž. prenesená",N126,0)</f>
        <v>0</v>
      </c>
      <c r="BI126" s="109">
        <f>IF(U126="nulová",N126,0)</f>
        <v>0</v>
      </c>
      <c r="BJ126" s="18" t="s">
        <v>144</v>
      </c>
      <c r="BK126" s="174">
        <f>ROUND(L126*K126,3)</f>
        <v>0</v>
      </c>
      <c r="BL126" s="18" t="s">
        <v>171</v>
      </c>
      <c r="BM126" s="18" t="s">
        <v>177</v>
      </c>
    </row>
    <row r="127" spans="2:63" s="9" customFormat="1" ht="36.75" customHeight="1">
      <c r="B127" s="155"/>
      <c r="C127" s="156"/>
      <c r="D127" s="157" t="s">
        <v>1175</v>
      </c>
      <c r="E127" s="157"/>
      <c r="F127" s="157"/>
      <c r="G127" s="157"/>
      <c r="H127" s="157"/>
      <c r="I127" s="157"/>
      <c r="J127" s="157"/>
      <c r="K127" s="157"/>
      <c r="L127" s="157"/>
      <c r="M127" s="157"/>
      <c r="N127" s="269">
        <f>BK127</f>
        <v>0</v>
      </c>
      <c r="O127" s="270"/>
      <c r="P127" s="270"/>
      <c r="Q127" s="270"/>
      <c r="R127" s="158"/>
      <c r="T127" s="159"/>
      <c r="U127" s="156"/>
      <c r="V127" s="156"/>
      <c r="W127" s="160">
        <v>0</v>
      </c>
      <c r="X127" s="156"/>
      <c r="Y127" s="160">
        <v>0</v>
      </c>
      <c r="Z127" s="156"/>
      <c r="AA127" s="161">
        <v>0</v>
      </c>
      <c r="AR127" s="162" t="s">
        <v>82</v>
      </c>
      <c r="AT127" s="163" t="s">
        <v>73</v>
      </c>
      <c r="AU127" s="163" t="s">
        <v>74</v>
      </c>
      <c r="AY127" s="162" t="s">
        <v>165</v>
      </c>
      <c r="BK127" s="164">
        <v>0</v>
      </c>
    </row>
    <row r="128" spans="2:63" s="9" customFormat="1" ht="24.75" customHeight="1">
      <c r="B128" s="155"/>
      <c r="C128" s="156"/>
      <c r="D128" s="157" t="s">
        <v>1176</v>
      </c>
      <c r="E128" s="157"/>
      <c r="F128" s="157"/>
      <c r="G128" s="157"/>
      <c r="H128" s="157"/>
      <c r="I128" s="157"/>
      <c r="J128" s="157"/>
      <c r="K128" s="157"/>
      <c r="L128" s="157"/>
      <c r="M128" s="157"/>
      <c r="N128" s="274">
        <f>BK128</f>
        <v>0</v>
      </c>
      <c r="O128" s="275"/>
      <c r="P128" s="275"/>
      <c r="Q128" s="275"/>
      <c r="R128" s="158"/>
      <c r="T128" s="159"/>
      <c r="U128" s="156"/>
      <c r="V128" s="156"/>
      <c r="W128" s="160">
        <f>SUM(W129:W208)</f>
        <v>0</v>
      </c>
      <c r="X128" s="156"/>
      <c r="Y128" s="160">
        <f>SUM(Y129:Y208)</f>
        <v>0</v>
      </c>
      <c r="Z128" s="156"/>
      <c r="AA128" s="161">
        <f>SUM(AA129:AA208)</f>
        <v>0</v>
      </c>
      <c r="AR128" s="162" t="s">
        <v>82</v>
      </c>
      <c r="AT128" s="163" t="s">
        <v>73</v>
      </c>
      <c r="AU128" s="163" t="s">
        <v>74</v>
      </c>
      <c r="AY128" s="162" t="s">
        <v>165</v>
      </c>
      <c r="BK128" s="164">
        <f>SUM(BK129:BK208)</f>
        <v>0</v>
      </c>
    </row>
    <row r="129" spans="2:65" s="1" customFormat="1" ht="38.25" customHeight="1">
      <c r="B129" s="34"/>
      <c r="C129" s="166" t="s">
        <v>171</v>
      </c>
      <c r="D129" s="166" t="s">
        <v>167</v>
      </c>
      <c r="E129" s="167" t="s">
        <v>1184</v>
      </c>
      <c r="F129" s="251" t="s">
        <v>1185</v>
      </c>
      <c r="G129" s="251"/>
      <c r="H129" s="251"/>
      <c r="I129" s="251"/>
      <c r="J129" s="168" t="s">
        <v>337</v>
      </c>
      <c r="K129" s="169">
        <v>78</v>
      </c>
      <c r="L129" s="252">
        <v>0</v>
      </c>
      <c r="M129" s="253"/>
      <c r="N129" s="254">
        <f aca="true" t="shared" si="5" ref="N129:N160">ROUND(L129*K129,3)</f>
        <v>0</v>
      </c>
      <c r="O129" s="254"/>
      <c r="P129" s="254"/>
      <c r="Q129" s="254"/>
      <c r="R129" s="36"/>
      <c r="T129" s="171" t="s">
        <v>20</v>
      </c>
      <c r="U129" s="43" t="s">
        <v>41</v>
      </c>
      <c r="V129" s="35"/>
      <c r="W129" s="172">
        <f aca="true" t="shared" si="6" ref="W129:W160">V129*K129</f>
        <v>0</v>
      </c>
      <c r="X129" s="172">
        <v>0</v>
      </c>
      <c r="Y129" s="172">
        <f aca="true" t="shared" si="7" ref="Y129:Y160">X129*K129</f>
        <v>0</v>
      </c>
      <c r="Z129" s="172">
        <v>0</v>
      </c>
      <c r="AA129" s="173">
        <f aca="true" t="shared" si="8" ref="AA129:AA160">Z129*K129</f>
        <v>0</v>
      </c>
      <c r="AR129" s="18" t="s">
        <v>171</v>
      </c>
      <c r="AT129" s="18" t="s">
        <v>167</v>
      </c>
      <c r="AU129" s="18" t="s">
        <v>82</v>
      </c>
      <c r="AY129" s="18" t="s">
        <v>165</v>
      </c>
      <c r="BE129" s="109">
        <f aca="true" t="shared" si="9" ref="BE129:BE160">IF(U129="základná",N129,0)</f>
        <v>0</v>
      </c>
      <c r="BF129" s="109">
        <f aca="true" t="shared" si="10" ref="BF129:BF160">IF(U129="znížená",N129,0)</f>
        <v>0</v>
      </c>
      <c r="BG129" s="109">
        <f aca="true" t="shared" si="11" ref="BG129:BG160">IF(U129="zákl. prenesená",N129,0)</f>
        <v>0</v>
      </c>
      <c r="BH129" s="109">
        <f aca="true" t="shared" si="12" ref="BH129:BH160">IF(U129="zníž. prenesená",N129,0)</f>
        <v>0</v>
      </c>
      <c r="BI129" s="109">
        <f aca="true" t="shared" si="13" ref="BI129:BI160">IF(U129="nulová",N129,0)</f>
        <v>0</v>
      </c>
      <c r="BJ129" s="18" t="s">
        <v>144</v>
      </c>
      <c r="BK129" s="174">
        <f aca="true" t="shared" si="14" ref="BK129:BK160">ROUND(L129*K129,3)</f>
        <v>0</v>
      </c>
      <c r="BL129" s="18" t="s">
        <v>171</v>
      </c>
      <c r="BM129" s="18" t="s">
        <v>185</v>
      </c>
    </row>
    <row r="130" spans="2:65" s="1" customFormat="1" ht="38.25" customHeight="1">
      <c r="B130" s="34"/>
      <c r="C130" s="166" t="s">
        <v>733</v>
      </c>
      <c r="D130" s="166" t="s">
        <v>167</v>
      </c>
      <c r="E130" s="167" t="s">
        <v>1186</v>
      </c>
      <c r="F130" s="251" t="s">
        <v>1187</v>
      </c>
      <c r="G130" s="251"/>
      <c r="H130" s="251"/>
      <c r="I130" s="251"/>
      <c r="J130" s="168" t="s">
        <v>337</v>
      </c>
      <c r="K130" s="169">
        <v>140</v>
      </c>
      <c r="L130" s="252">
        <v>0</v>
      </c>
      <c r="M130" s="253"/>
      <c r="N130" s="254">
        <f t="shared" si="5"/>
        <v>0</v>
      </c>
      <c r="O130" s="254"/>
      <c r="P130" s="254"/>
      <c r="Q130" s="254"/>
      <c r="R130" s="36"/>
      <c r="T130" s="171" t="s">
        <v>20</v>
      </c>
      <c r="U130" s="43" t="s">
        <v>41</v>
      </c>
      <c r="V130" s="35"/>
      <c r="W130" s="172">
        <f t="shared" si="6"/>
        <v>0</v>
      </c>
      <c r="X130" s="172">
        <v>0</v>
      </c>
      <c r="Y130" s="172">
        <f t="shared" si="7"/>
        <v>0</v>
      </c>
      <c r="Z130" s="172">
        <v>0</v>
      </c>
      <c r="AA130" s="173">
        <f t="shared" si="8"/>
        <v>0</v>
      </c>
      <c r="AR130" s="18" t="s">
        <v>171</v>
      </c>
      <c r="AT130" s="18" t="s">
        <v>167</v>
      </c>
      <c r="AU130" s="18" t="s">
        <v>82</v>
      </c>
      <c r="AY130" s="18" t="s">
        <v>165</v>
      </c>
      <c r="BE130" s="109">
        <f t="shared" si="9"/>
        <v>0</v>
      </c>
      <c r="BF130" s="109">
        <f t="shared" si="10"/>
        <v>0</v>
      </c>
      <c r="BG130" s="109">
        <f t="shared" si="11"/>
        <v>0</v>
      </c>
      <c r="BH130" s="109">
        <f t="shared" si="12"/>
        <v>0</v>
      </c>
      <c r="BI130" s="109">
        <f t="shared" si="13"/>
        <v>0</v>
      </c>
      <c r="BJ130" s="18" t="s">
        <v>144</v>
      </c>
      <c r="BK130" s="174">
        <f t="shared" si="14"/>
        <v>0</v>
      </c>
      <c r="BL130" s="18" t="s">
        <v>171</v>
      </c>
      <c r="BM130" s="18" t="s">
        <v>194</v>
      </c>
    </row>
    <row r="131" spans="2:65" s="1" customFormat="1" ht="25.5" customHeight="1">
      <c r="B131" s="34"/>
      <c r="C131" s="166" t="s">
        <v>166</v>
      </c>
      <c r="D131" s="166" t="s">
        <v>167</v>
      </c>
      <c r="E131" s="167" t="s">
        <v>1188</v>
      </c>
      <c r="F131" s="251" t="s">
        <v>1189</v>
      </c>
      <c r="G131" s="251"/>
      <c r="H131" s="251"/>
      <c r="I131" s="251"/>
      <c r="J131" s="168" t="s">
        <v>337</v>
      </c>
      <c r="K131" s="169">
        <v>20</v>
      </c>
      <c r="L131" s="252">
        <v>0</v>
      </c>
      <c r="M131" s="253"/>
      <c r="N131" s="254">
        <f t="shared" si="5"/>
        <v>0</v>
      </c>
      <c r="O131" s="254"/>
      <c r="P131" s="254"/>
      <c r="Q131" s="254"/>
      <c r="R131" s="36"/>
      <c r="T131" s="171" t="s">
        <v>20</v>
      </c>
      <c r="U131" s="43" t="s">
        <v>41</v>
      </c>
      <c r="V131" s="35"/>
      <c r="W131" s="172">
        <f t="shared" si="6"/>
        <v>0</v>
      </c>
      <c r="X131" s="172">
        <v>0</v>
      </c>
      <c r="Y131" s="172">
        <f t="shared" si="7"/>
        <v>0</v>
      </c>
      <c r="Z131" s="172">
        <v>0</v>
      </c>
      <c r="AA131" s="173">
        <f t="shared" si="8"/>
        <v>0</v>
      </c>
      <c r="AR131" s="18" t="s">
        <v>171</v>
      </c>
      <c r="AT131" s="18" t="s">
        <v>167</v>
      </c>
      <c r="AU131" s="18" t="s">
        <v>82</v>
      </c>
      <c r="AY131" s="18" t="s">
        <v>165</v>
      </c>
      <c r="BE131" s="109">
        <f t="shared" si="9"/>
        <v>0</v>
      </c>
      <c r="BF131" s="109">
        <f t="shared" si="10"/>
        <v>0</v>
      </c>
      <c r="BG131" s="109">
        <f t="shared" si="11"/>
        <v>0</v>
      </c>
      <c r="BH131" s="109">
        <f t="shared" si="12"/>
        <v>0</v>
      </c>
      <c r="BI131" s="109">
        <f t="shared" si="13"/>
        <v>0</v>
      </c>
      <c r="BJ131" s="18" t="s">
        <v>144</v>
      </c>
      <c r="BK131" s="174">
        <f t="shared" si="14"/>
        <v>0</v>
      </c>
      <c r="BL131" s="18" t="s">
        <v>171</v>
      </c>
      <c r="BM131" s="18" t="s">
        <v>172</v>
      </c>
    </row>
    <row r="132" spans="2:65" s="1" customFormat="1" ht="38.25" customHeight="1">
      <c r="B132" s="34"/>
      <c r="C132" s="166" t="s">
        <v>173</v>
      </c>
      <c r="D132" s="166" t="s">
        <v>167</v>
      </c>
      <c r="E132" s="167" t="s">
        <v>1190</v>
      </c>
      <c r="F132" s="251" t="s">
        <v>1191</v>
      </c>
      <c r="G132" s="251"/>
      <c r="H132" s="251"/>
      <c r="I132" s="251"/>
      <c r="J132" s="168" t="s">
        <v>337</v>
      </c>
      <c r="K132" s="169">
        <v>20</v>
      </c>
      <c r="L132" s="252">
        <v>0</v>
      </c>
      <c r="M132" s="253"/>
      <c r="N132" s="254">
        <f t="shared" si="5"/>
        <v>0</v>
      </c>
      <c r="O132" s="254"/>
      <c r="P132" s="254"/>
      <c r="Q132" s="254"/>
      <c r="R132" s="36"/>
      <c r="T132" s="171" t="s">
        <v>20</v>
      </c>
      <c r="U132" s="43" t="s">
        <v>41</v>
      </c>
      <c r="V132" s="35"/>
      <c r="W132" s="172">
        <f t="shared" si="6"/>
        <v>0</v>
      </c>
      <c r="X132" s="172">
        <v>0</v>
      </c>
      <c r="Y132" s="172">
        <f t="shared" si="7"/>
        <v>0</v>
      </c>
      <c r="Z132" s="172">
        <v>0</v>
      </c>
      <c r="AA132" s="173">
        <f t="shared" si="8"/>
        <v>0</v>
      </c>
      <c r="AR132" s="18" t="s">
        <v>171</v>
      </c>
      <c r="AT132" s="18" t="s">
        <v>167</v>
      </c>
      <c r="AU132" s="18" t="s">
        <v>82</v>
      </c>
      <c r="AY132" s="18" t="s">
        <v>165</v>
      </c>
      <c r="BE132" s="109">
        <f t="shared" si="9"/>
        <v>0</v>
      </c>
      <c r="BF132" s="109">
        <f t="shared" si="10"/>
        <v>0</v>
      </c>
      <c r="BG132" s="109">
        <f t="shared" si="11"/>
        <v>0</v>
      </c>
      <c r="BH132" s="109">
        <f t="shared" si="12"/>
        <v>0</v>
      </c>
      <c r="BI132" s="109">
        <f t="shared" si="13"/>
        <v>0</v>
      </c>
      <c r="BJ132" s="18" t="s">
        <v>144</v>
      </c>
      <c r="BK132" s="174">
        <f t="shared" si="14"/>
        <v>0</v>
      </c>
      <c r="BL132" s="18" t="s">
        <v>171</v>
      </c>
      <c r="BM132" s="18" t="s">
        <v>176</v>
      </c>
    </row>
    <row r="133" spans="2:65" s="1" customFormat="1" ht="25.5" customHeight="1">
      <c r="B133" s="34"/>
      <c r="C133" s="166" t="s">
        <v>177</v>
      </c>
      <c r="D133" s="166" t="s">
        <v>167</v>
      </c>
      <c r="E133" s="167" t="s">
        <v>1192</v>
      </c>
      <c r="F133" s="251" t="s">
        <v>1193</v>
      </c>
      <c r="G133" s="251"/>
      <c r="H133" s="251"/>
      <c r="I133" s="251"/>
      <c r="J133" s="168" t="s">
        <v>337</v>
      </c>
      <c r="K133" s="169">
        <v>42</v>
      </c>
      <c r="L133" s="252">
        <v>0</v>
      </c>
      <c r="M133" s="253"/>
      <c r="N133" s="254">
        <f t="shared" si="5"/>
        <v>0</v>
      </c>
      <c r="O133" s="254"/>
      <c r="P133" s="254"/>
      <c r="Q133" s="254"/>
      <c r="R133" s="36"/>
      <c r="T133" s="171" t="s">
        <v>20</v>
      </c>
      <c r="U133" s="43" t="s">
        <v>41</v>
      </c>
      <c r="V133" s="35"/>
      <c r="W133" s="172">
        <f t="shared" si="6"/>
        <v>0</v>
      </c>
      <c r="X133" s="172">
        <v>0</v>
      </c>
      <c r="Y133" s="172">
        <f t="shared" si="7"/>
        <v>0</v>
      </c>
      <c r="Z133" s="172">
        <v>0</v>
      </c>
      <c r="AA133" s="173">
        <f t="shared" si="8"/>
        <v>0</v>
      </c>
      <c r="AR133" s="18" t="s">
        <v>171</v>
      </c>
      <c r="AT133" s="18" t="s">
        <v>167</v>
      </c>
      <c r="AU133" s="18" t="s">
        <v>82</v>
      </c>
      <c r="AY133" s="18" t="s">
        <v>165</v>
      </c>
      <c r="BE133" s="109">
        <f t="shared" si="9"/>
        <v>0</v>
      </c>
      <c r="BF133" s="109">
        <f t="shared" si="10"/>
        <v>0</v>
      </c>
      <c r="BG133" s="109">
        <f t="shared" si="11"/>
        <v>0</v>
      </c>
      <c r="BH133" s="109">
        <f t="shared" si="12"/>
        <v>0</v>
      </c>
      <c r="BI133" s="109">
        <f t="shared" si="13"/>
        <v>0</v>
      </c>
      <c r="BJ133" s="18" t="s">
        <v>144</v>
      </c>
      <c r="BK133" s="174">
        <f t="shared" si="14"/>
        <v>0</v>
      </c>
      <c r="BL133" s="18" t="s">
        <v>171</v>
      </c>
      <c r="BM133" s="18" t="s">
        <v>181</v>
      </c>
    </row>
    <row r="134" spans="2:65" s="1" customFormat="1" ht="25.5" customHeight="1">
      <c r="B134" s="34"/>
      <c r="C134" s="166" t="s">
        <v>182</v>
      </c>
      <c r="D134" s="166" t="s">
        <v>167</v>
      </c>
      <c r="E134" s="167" t="s">
        <v>1194</v>
      </c>
      <c r="F134" s="251" t="s">
        <v>1195</v>
      </c>
      <c r="G134" s="251"/>
      <c r="H134" s="251"/>
      <c r="I134" s="251"/>
      <c r="J134" s="168" t="s">
        <v>337</v>
      </c>
      <c r="K134" s="169">
        <v>20</v>
      </c>
      <c r="L134" s="252">
        <v>0</v>
      </c>
      <c r="M134" s="253"/>
      <c r="N134" s="254">
        <f t="shared" si="5"/>
        <v>0</v>
      </c>
      <c r="O134" s="254"/>
      <c r="P134" s="254"/>
      <c r="Q134" s="254"/>
      <c r="R134" s="36"/>
      <c r="T134" s="171" t="s">
        <v>20</v>
      </c>
      <c r="U134" s="43" t="s">
        <v>41</v>
      </c>
      <c r="V134" s="35"/>
      <c r="W134" s="172">
        <f t="shared" si="6"/>
        <v>0</v>
      </c>
      <c r="X134" s="172">
        <v>0</v>
      </c>
      <c r="Y134" s="172">
        <f t="shared" si="7"/>
        <v>0</v>
      </c>
      <c r="Z134" s="172">
        <v>0</v>
      </c>
      <c r="AA134" s="173">
        <f t="shared" si="8"/>
        <v>0</v>
      </c>
      <c r="AR134" s="18" t="s">
        <v>171</v>
      </c>
      <c r="AT134" s="18" t="s">
        <v>167</v>
      </c>
      <c r="AU134" s="18" t="s">
        <v>82</v>
      </c>
      <c r="AY134" s="18" t="s">
        <v>165</v>
      </c>
      <c r="BE134" s="109">
        <f t="shared" si="9"/>
        <v>0</v>
      </c>
      <c r="BF134" s="109">
        <f t="shared" si="10"/>
        <v>0</v>
      </c>
      <c r="BG134" s="109">
        <f t="shared" si="11"/>
        <v>0</v>
      </c>
      <c r="BH134" s="109">
        <f t="shared" si="12"/>
        <v>0</v>
      </c>
      <c r="BI134" s="109">
        <f t="shared" si="13"/>
        <v>0</v>
      </c>
      <c r="BJ134" s="18" t="s">
        <v>144</v>
      </c>
      <c r="BK134" s="174">
        <f t="shared" si="14"/>
        <v>0</v>
      </c>
      <c r="BL134" s="18" t="s">
        <v>171</v>
      </c>
      <c r="BM134" s="18" t="s">
        <v>10</v>
      </c>
    </row>
    <row r="135" spans="2:65" s="1" customFormat="1" ht="25.5" customHeight="1">
      <c r="B135" s="34"/>
      <c r="C135" s="166" t="s">
        <v>185</v>
      </c>
      <c r="D135" s="166" t="s">
        <v>167</v>
      </c>
      <c r="E135" s="167" t="s">
        <v>1196</v>
      </c>
      <c r="F135" s="251" t="s">
        <v>1197</v>
      </c>
      <c r="G135" s="251"/>
      <c r="H135" s="251"/>
      <c r="I135" s="251"/>
      <c r="J135" s="168" t="s">
        <v>337</v>
      </c>
      <c r="K135" s="169">
        <v>216</v>
      </c>
      <c r="L135" s="252">
        <v>0</v>
      </c>
      <c r="M135" s="253"/>
      <c r="N135" s="254">
        <f t="shared" si="5"/>
        <v>0</v>
      </c>
      <c r="O135" s="254"/>
      <c r="P135" s="254"/>
      <c r="Q135" s="254"/>
      <c r="R135" s="36"/>
      <c r="T135" s="171" t="s">
        <v>20</v>
      </c>
      <c r="U135" s="43" t="s">
        <v>41</v>
      </c>
      <c r="V135" s="35"/>
      <c r="W135" s="172">
        <f t="shared" si="6"/>
        <v>0</v>
      </c>
      <c r="X135" s="172">
        <v>0</v>
      </c>
      <c r="Y135" s="172">
        <f t="shared" si="7"/>
        <v>0</v>
      </c>
      <c r="Z135" s="172">
        <v>0</v>
      </c>
      <c r="AA135" s="173">
        <f t="shared" si="8"/>
        <v>0</v>
      </c>
      <c r="AR135" s="18" t="s">
        <v>171</v>
      </c>
      <c r="AT135" s="18" t="s">
        <v>167</v>
      </c>
      <c r="AU135" s="18" t="s">
        <v>82</v>
      </c>
      <c r="AY135" s="18" t="s">
        <v>165</v>
      </c>
      <c r="BE135" s="109">
        <f t="shared" si="9"/>
        <v>0</v>
      </c>
      <c r="BF135" s="109">
        <f t="shared" si="10"/>
        <v>0</v>
      </c>
      <c r="BG135" s="109">
        <f t="shared" si="11"/>
        <v>0</v>
      </c>
      <c r="BH135" s="109">
        <f t="shared" si="12"/>
        <v>0</v>
      </c>
      <c r="BI135" s="109">
        <f t="shared" si="13"/>
        <v>0</v>
      </c>
      <c r="BJ135" s="18" t="s">
        <v>144</v>
      </c>
      <c r="BK135" s="174">
        <f t="shared" si="14"/>
        <v>0</v>
      </c>
      <c r="BL135" s="18" t="s">
        <v>171</v>
      </c>
      <c r="BM135" s="18" t="s">
        <v>189</v>
      </c>
    </row>
    <row r="136" spans="2:65" s="1" customFormat="1" ht="25.5" customHeight="1">
      <c r="B136" s="34"/>
      <c r="C136" s="166" t="s">
        <v>190</v>
      </c>
      <c r="D136" s="166" t="s">
        <v>167</v>
      </c>
      <c r="E136" s="167" t="s">
        <v>1198</v>
      </c>
      <c r="F136" s="251" t="s">
        <v>1199</v>
      </c>
      <c r="G136" s="251"/>
      <c r="H136" s="251"/>
      <c r="I136" s="251"/>
      <c r="J136" s="168" t="s">
        <v>337</v>
      </c>
      <c r="K136" s="169">
        <v>6</v>
      </c>
      <c r="L136" s="252">
        <v>0</v>
      </c>
      <c r="M136" s="253"/>
      <c r="N136" s="254">
        <f t="shared" si="5"/>
        <v>0</v>
      </c>
      <c r="O136" s="254"/>
      <c r="P136" s="254"/>
      <c r="Q136" s="254"/>
      <c r="R136" s="36"/>
      <c r="T136" s="171" t="s">
        <v>20</v>
      </c>
      <c r="U136" s="43" t="s">
        <v>41</v>
      </c>
      <c r="V136" s="35"/>
      <c r="W136" s="172">
        <f t="shared" si="6"/>
        <v>0</v>
      </c>
      <c r="X136" s="172">
        <v>0</v>
      </c>
      <c r="Y136" s="172">
        <f t="shared" si="7"/>
        <v>0</v>
      </c>
      <c r="Z136" s="172">
        <v>0</v>
      </c>
      <c r="AA136" s="173">
        <f t="shared" si="8"/>
        <v>0</v>
      </c>
      <c r="AR136" s="18" t="s">
        <v>171</v>
      </c>
      <c r="AT136" s="18" t="s">
        <v>167</v>
      </c>
      <c r="AU136" s="18" t="s">
        <v>82</v>
      </c>
      <c r="AY136" s="18" t="s">
        <v>165</v>
      </c>
      <c r="BE136" s="109">
        <f t="shared" si="9"/>
        <v>0</v>
      </c>
      <c r="BF136" s="109">
        <f t="shared" si="10"/>
        <v>0</v>
      </c>
      <c r="BG136" s="109">
        <f t="shared" si="11"/>
        <v>0</v>
      </c>
      <c r="BH136" s="109">
        <f t="shared" si="12"/>
        <v>0</v>
      </c>
      <c r="BI136" s="109">
        <f t="shared" si="13"/>
        <v>0</v>
      </c>
      <c r="BJ136" s="18" t="s">
        <v>144</v>
      </c>
      <c r="BK136" s="174">
        <f t="shared" si="14"/>
        <v>0</v>
      </c>
      <c r="BL136" s="18" t="s">
        <v>171</v>
      </c>
      <c r="BM136" s="18" t="s">
        <v>193</v>
      </c>
    </row>
    <row r="137" spans="2:65" s="1" customFormat="1" ht="25.5" customHeight="1">
      <c r="B137" s="34"/>
      <c r="C137" s="166" t="s">
        <v>194</v>
      </c>
      <c r="D137" s="166" t="s">
        <v>167</v>
      </c>
      <c r="E137" s="167" t="s">
        <v>1200</v>
      </c>
      <c r="F137" s="251" t="s">
        <v>1201</v>
      </c>
      <c r="G137" s="251"/>
      <c r="H137" s="251"/>
      <c r="I137" s="251"/>
      <c r="J137" s="168" t="s">
        <v>337</v>
      </c>
      <c r="K137" s="169">
        <v>8</v>
      </c>
      <c r="L137" s="252">
        <v>0</v>
      </c>
      <c r="M137" s="253"/>
      <c r="N137" s="254">
        <f t="shared" si="5"/>
        <v>0</v>
      </c>
      <c r="O137" s="254"/>
      <c r="P137" s="254"/>
      <c r="Q137" s="254"/>
      <c r="R137" s="36"/>
      <c r="T137" s="171" t="s">
        <v>20</v>
      </c>
      <c r="U137" s="43" t="s">
        <v>41</v>
      </c>
      <c r="V137" s="35"/>
      <c r="W137" s="172">
        <f t="shared" si="6"/>
        <v>0</v>
      </c>
      <c r="X137" s="172">
        <v>0</v>
      </c>
      <c r="Y137" s="172">
        <f t="shared" si="7"/>
        <v>0</v>
      </c>
      <c r="Z137" s="172">
        <v>0</v>
      </c>
      <c r="AA137" s="173">
        <f t="shared" si="8"/>
        <v>0</v>
      </c>
      <c r="AR137" s="18" t="s">
        <v>171</v>
      </c>
      <c r="AT137" s="18" t="s">
        <v>167</v>
      </c>
      <c r="AU137" s="18" t="s">
        <v>82</v>
      </c>
      <c r="AY137" s="18" t="s">
        <v>165</v>
      </c>
      <c r="BE137" s="109">
        <f t="shared" si="9"/>
        <v>0</v>
      </c>
      <c r="BF137" s="109">
        <f t="shared" si="10"/>
        <v>0</v>
      </c>
      <c r="BG137" s="109">
        <f t="shared" si="11"/>
        <v>0</v>
      </c>
      <c r="BH137" s="109">
        <f t="shared" si="12"/>
        <v>0</v>
      </c>
      <c r="BI137" s="109">
        <f t="shared" si="13"/>
        <v>0</v>
      </c>
      <c r="BJ137" s="18" t="s">
        <v>144</v>
      </c>
      <c r="BK137" s="174">
        <f t="shared" si="14"/>
        <v>0</v>
      </c>
      <c r="BL137" s="18" t="s">
        <v>171</v>
      </c>
      <c r="BM137" s="18" t="s">
        <v>197</v>
      </c>
    </row>
    <row r="138" spans="2:65" s="1" customFormat="1" ht="25.5" customHeight="1">
      <c r="B138" s="34"/>
      <c r="C138" s="166" t="s">
        <v>198</v>
      </c>
      <c r="D138" s="166" t="s">
        <v>167</v>
      </c>
      <c r="E138" s="167" t="s">
        <v>1202</v>
      </c>
      <c r="F138" s="251" t="s">
        <v>1203</v>
      </c>
      <c r="G138" s="251"/>
      <c r="H138" s="251"/>
      <c r="I138" s="251"/>
      <c r="J138" s="168" t="s">
        <v>337</v>
      </c>
      <c r="K138" s="169">
        <v>10</v>
      </c>
      <c r="L138" s="252">
        <v>0</v>
      </c>
      <c r="M138" s="253"/>
      <c r="N138" s="254">
        <f t="shared" si="5"/>
        <v>0</v>
      </c>
      <c r="O138" s="254"/>
      <c r="P138" s="254"/>
      <c r="Q138" s="254"/>
      <c r="R138" s="36"/>
      <c r="T138" s="171" t="s">
        <v>20</v>
      </c>
      <c r="U138" s="43" t="s">
        <v>41</v>
      </c>
      <c r="V138" s="35"/>
      <c r="W138" s="172">
        <f t="shared" si="6"/>
        <v>0</v>
      </c>
      <c r="X138" s="172">
        <v>0</v>
      </c>
      <c r="Y138" s="172">
        <f t="shared" si="7"/>
        <v>0</v>
      </c>
      <c r="Z138" s="172">
        <v>0</v>
      </c>
      <c r="AA138" s="173">
        <f t="shared" si="8"/>
        <v>0</v>
      </c>
      <c r="AR138" s="18" t="s">
        <v>171</v>
      </c>
      <c r="AT138" s="18" t="s">
        <v>167</v>
      </c>
      <c r="AU138" s="18" t="s">
        <v>82</v>
      </c>
      <c r="AY138" s="18" t="s">
        <v>165</v>
      </c>
      <c r="BE138" s="109">
        <f t="shared" si="9"/>
        <v>0</v>
      </c>
      <c r="BF138" s="109">
        <f t="shared" si="10"/>
        <v>0</v>
      </c>
      <c r="BG138" s="109">
        <f t="shared" si="11"/>
        <v>0</v>
      </c>
      <c r="BH138" s="109">
        <f t="shared" si="12"/>
        <v>0</v>
      </c>
      <c r="BI138" s="109">
        <f t="shared" si="13"/>
        <v>0</v>
      </c>
      <c r="BJ138" s="18" t="s">
        <v>144</v>
      </c>
      <c r="BK138" s="174">
        <f t="shared" si="14"/>
        <v>0</v>
      </c>
      <c r="BL138" s="18" t="s">
        <v>171</v>
      </c>
      <c r="BM138" s="18" t="s">
        <v>201</v>
      </c>
    </row>
    <row r="139" spans="2:65" s="1" customFormat="1" ht="25.5" customHeight="1">
      <c r="B139" s="34"/>
      <c r="C139" s="166" t="s">
        <v>172</v>
      </c>
      <c r="D139" s="166" t="s">
        <v>167</v>
      </c>
      <c r="E139" s="167" t="s">
        <v>1204</v>
      </c>
      <c r="F139" s="251" t="s">
        <v>1205</v>
      </c>
      <c r="G139" s="251"/>
      <c r="H139" s="251"/>
      <c r="I139" s="251"/>
      <c r="J139" s="168" t="s">
        <v>337</v>
      </c>
      <c r="K139" s="169">
        <v>13</v>
      </c>
      <c r="L139" s="252">
        <v>0</v>
      </c>
      <c r="M139" s="253"/>
      <c r="N139" s="254">
        <f t="shared" si="5"/>
        <v>0</v>
      </c>
      <c r="O139" s="254"/>
      <c r="P139" s="254"/>
      <c r="Q139" s="254"/>
      <c r="R139" s="36"/>
      <c r="T139" s="171" t="s">
        <v>20</v>
      </c>
      <c r="U139" s="43" t="s">
        <v>41</v>
      </c>
      <c r="V139" s="35"/>
      <c r="W139" s="172">
        <f t="shared" si="6"/>
        <v>0</v>
      </c>
      <c r="X139" s="172">
        <v>0</v>
      </c>
      <c r="Y139" s="172">
        <f t="shared" si="7"/>
        <v>0</v>
      </c>
      <c r="Z139" s="172">
        <v>0</v>
      </c>
      <c r="AA139" s="173">
        <f t="shared" si="8"/>
        <v>0</v>
      </c>
      <c r="AR139" s="18" t="s">
        <v>171</v>
      </c>
      <c r="AT139" s="18" t="s">
        <v>167</v>
      </c>
      <c r="AU139" s="18" t="s">
        <v>82</v>
      </c>
      <c r="AY139" s="18" t="s">
        <v>165</v>
      </c>
      <c r="BE139" s="109">
        <f t="shared" si="9"/>
        <v>0</v>
      </c>
      <c r="BF139" s="109">
        <f t="shared" si="10"/>
        <v>0</v>
      </c>
      <c r="BG139" s="109">
        <f t="shared" si="11"/>
        <v>0</v>
      </c>
      <c r="BH139" s="109">
        <f t="shared" si="12"/>
        <v>0</v>
      </c>
      <c r="BI139" s="109">
        <f t="shared" si="13"/>
        <v>0</v>
      </c>
      <c r="BJ139" s="18" t="s">
        <v>144</v>
      </c>
      <c r="BK139" s="174">
        <f t="shared" si="14"/>
        <v>0</v>
      </c>
      <c r="BL139" s="18" t="s">
        <v>171</v>
      </c>
      <c r="BM139" s="18" t="s">
        <v>204</v>
      </c>
    </row>
    <row r="140" spans="2:65" s="1" customFormat="1" ht="25.5" customHeight="1">
      <c r="B140" s="34"/>
      <c r="C140" s="166" t="s">
        <v>205</v>
      </c>
      <c r="D140" s="166" t="s">
        <v>167</v>
      </c>
      <c r="E140" s="167" t="s">
        <v>1206</v>
      </c>
      <c r="F140" s="251" t="s">
        <v>1207</v>
      </c>
      <c r="G140" s="251"/>
      <c r="H140" s="251"/>
      <c r="I140" s="251"/>
      <c r="J140" s="168" t="s">
        <v>337</v>
      </c>
      <c r="K140" s="169">
        <v>9</v>
      </c>
      <c r="L140" s="252">
        <v>0</v>
      </c>
      <c r="M140" s="253"/>
      <c r="N140" s="254">
        <f t="shared" si="5"/>
        <v>0</v>
      </c>
      <c r="O140" s="254"/>
      <c r="P140" s="254"/>
      <c r="Q140" s="254"/>
      <c r="R140" s="36"/>
      <c r="T140" s="171" t="s">
        <v>20</v>
      </c>
      <c r="U140" s="43" t="s">
        <v>41</v>
      </c>
      <c r="V140" s="35"/>
      <c r="W140" s="172">
        <f t="shared" si="6"/>
        <v>0</v>
      </c>
      <c r="X140" s="172">
        <v>0</v>
      </c>
      <c r="Y140" s="172">
        <f t="shared" si="7"/>
        <v>0</v>
      </c>
      <c r="Z140" s="172">
        <v>0</v>
      </c>
      <c r="AA140" s="173">
        <f t="shared" si="8"/>
        <v>0</v>
      </c>
      <c r="AR140" s="18" t="s">
        <v>171</v>
      </c>
      <c r="AT140" s="18" t="s">
        <v>167</v>
      </c>
      <c r="AU140" s="18" t="s">
        <v>82</v>
      </c>
      <c r="AY140" s="18" t="s">
        <v>165</v>
      </c>
      <c r="BE140" s="109">
        <f t="shared" si="9"/>
        <v>0</v>
      </c>
      <c r="BF140" s="109">
        <f t="shared" si="10"/>
        <v>0</v>
      </c>
      <c r="BG140" s="109">
        <f t="shared" si="11"/>
        <v>0</v>
      </c>
      <c r="BH140" s="109">
        <f t="shared" si="12"/>
        <v>0</v>
      </c>
      <c r="BI140" s="109">
        <f t="shared" si="13"/>
        <v>0</v>
      </c>
      <c r="BJ140" s="18" t="s">
        <v>144</v>
      </c>
      <c r="BK140" s="174">
        <f t="shared" si="14"/>
        <v>0</v>
      </c>
      <c r="BL140" s="18" t="s">
        <v>171</v>
      </c>
      <c r="BM140" s="18" t="s">
        <v>208</v>
      </c>
    </row>
    <row r="141" spans="2:65" s="1" customFormat="1" ht="25.5" customHeight="1">
      <c r="B141" s="34"/>
      <c r="C141" s="166" t="s">
        <v>176</v>
      </c>
      <c r="D141" s="166" t="s">
        <v>167</v>
      </c>
      <c r="E141" s="167" t="s">
        <v>1208</v>
      </c>
      <c r="F141" s="251" t="s">
        <v>1209</v>
      </c>
      <c r="G141" s="251"/>
      <c r="H141" s="251"/>
      <c r="I141" s="251"/>
      <c r="J141" s="168" t="s">
        <v>337</v>
      </c>
      <c r="K141" s="169">
        <v>3</v>
      </c>
      <c r="L141" s="252">
        <v>0</v>
      </c>
      <c r="M141" s="253"/>
      <c r="N141" s="254">
        <f t="shared" si="5"/>
        <v>0</v>
      </c>
      <c r="O141" s="254"/>
      <c r="P141" s="254"/>
      <c r="Q141" s="254"/>
      <c r="R141" s="36"/>
      <c r="T141" s="171" t="s">
        <v>20</v>
      </c>
      <c r="U141" s="43" t="s">
        <v>41</v>
      </c>
      <c r="V141" s="35"/>
      <c r="W141" s="172">
        <f t="shared" si="6"/>
        <v>0</v>
      </c>
      <c r="X141" s="172">
        <v>0</v>
      </c>
      <c r="Y141" s="172">
        <f t="shared" si="7"/>
        <v>0</v>
      </c>
      <c r="Z141" s="172">
        <v>0</v>
      </c>
      <c r="AA141" s="173">
        <f t="shared" si="8"/>
        <v>0</v>
      </c>
      <c r="AR141" s="18" t="s">
        <v>171</v>
      </c>
      <c r="AT141" s="18" t="s">
        <v>167</v>
      </c>
      <c r="AU141" s="18" t="s">
        <v>82</v>
      </c>
      <c r="AY141" s="18" t="s">
        <v>165</v>
      </c>
      <c r="BE141" s="109">
        <f t="shared" si="9"/>
        <v>0</v>
      </c>
      <c r="BF141" s="109">
        <f t="shared" si="10"/>
        <v>0</v>
      </c>
      <c r="BG141" s="109">
        <f t="shared" si="11"/>
        <v>0</v>
      </c>
      <c r="BH141" s="109">
        <f t="shared" si="12"/>
        <v>0</v>
      </c>
      <c r="BI141" s="109">
        <f t="shared" si="13"/>
        <v>0</v>
      </c>
      <c r="BJ141" s="18" t="s">
        <v>144</v>
      </c>
      <c r="BK141" s="174">
        <f t="shared" si="14"/>
        <v>0</v>
      </c>
      <c r="BL141" s="18" t="s">
        <v>171</v>
      </c>
      <c r="BM141" s="18" t="s">
        <v>211</v>
      </c>
    </row>
    <row r="142" spans="2:65" s="1" customFormat="1" ht="25.5" customHeight="1">
      <c r="B142" s="34"/>
      <c r="C142" s="166" t="s">
        <v>212</v>
      </c>
      <c r="D142" s="166" t="s">
        <v>167</v>
      </c>
      <c r="E142" s="167" t="s">
        <v>1210</v>
      </c>
      <c r="F142" s="251" t="s">
        <v>1211</v>
      </c>
      <c r="G142" s="251"/>
      <c r="H142" s="251"/>
      <c r="I142" s="251"/>
      <c r="J142" s="168" t="s">
        <v>337</v>
      </c>
      <c r="K142" s="169">
        <v>2</v>
      </c>
      <c r="L142" s="252">
        <v>0</v>
      </c>
      <c r="M142" s="253"/>
      <c r="N142" s="254">
        <f t="shared" si="5"/>
        <v>0</v>
      </c>
      <c r="O142" s="254"/>
      <c r="P142" s="254"/>
      <c r="Q142" s="254"/>
      <c r="R142" s="36"/>
      <c r="T142" s="171" t="s">
        <v>20</v>
      </c>
      <c r="U142" s="43" t="s">
        <v>41</v>
      </c>
      <c r="V142" s="35"/>
      <c r="W142" s="172">
        <f t="shared" si="6"/>
        <v>0</v>
      </c>
      <c r="X142" s="172">
        <v>0</v>
      </c>
      <c r="Y142" s="172">
        <f t="shared" si="7"/>
        <v>0</v>
      </c>
      <c r="Z142" s="172">
        <v>0</v>
      </c>
      <c r="AA142" s="173">
        <f t="shared" si="8"/>
        <v>0</v>
      </c>
      <c r="AR142" s="18" t="s">
        <v>171</v>
      </c>
      <c r="AT142" s="18" t="s">
        <v>167</v>
      </c>
      <c r="AU142" s="18" t="s">
        <v>82</v>
      </c>
      <c r="AY142" s="18" t="s">
        <v>165</v>
      </c>
      <c r="BE142" s="109">
        <f t="shared" si="9"/>
        <v>0</v>
      </c>
      <c r="BF142" s="109">
        <f t="shared" si="10"/>
        <v>0</v>
      </c>
      <c r="BG142" s="109">
        <f t="shared" si="11"/>
        <v>0</v>
      </c>
      <c r="BH142" s="109">
        <f t="shared" si="12"/>
        <v>0</v>
      </c>
      <c r="BI142" s="109">
        <f t="shared" si="13"/>
        <v>0</v>
      </c>
      <c r="BJ142" s="18" t="s">
        <v>144</v>
      </c>
      <c r="BK142" s="174">
        <f t="shared" si="14"/>
        <v>0</v>
      </c>
      <c r="BL142" s="18" t="s">
        <v>171</v>
      </c>
      <c r="BM142" s="18" t="s">
        <v>215</v>
      </c>
    </row>
    <row r="143" spans="2:65" s="1" customFormat="1" ht="25.5" customHeight="1">
      <c r="B143" s="34"/>
      <c r="C143" s="166" t="s">
        <v>181</v>
      </c>
      <c r="D143" s="166" t="s">
        <v>167</v>
      </c>
      <c r="E143" s="167" t="s">
        <v>1212</v>
      </c>
      <c r="F143" s="251" t="s">
        <v>1213</v>
      </c>
      <c r="G143" s="251"/>
      <c r="H143" s="251"/>
      <c r="I143" s="251"/>
      <c r="J143" s="168" t="s">
        <v>337</v>
      </c>
      <c r="K143" s="169">
        <v>12</v>
      </c>
      <c r="L143" s="252">
        <v>0</v>
      </c>
      <c r="M143" s="253"/>
      <c r="N143" s="254">
        <f t="shared" si="5"/>
        <v>0</v>
      </c>
      <c r="O143" s="254"/>
      <c r="P143" s="254"/>
      <c r="Q143" s="254"/>
      <c r="R143" s="36"/>
      <c r="T143" s="171" t="s">
        <v>20</v>
      </c>
      <c r="U143" s="43" t="s">
        <v>41</v>
      </c>
      <c r="V143" s="35"/>
      <c r="W143" s="172">
        <f t="shared" si="6"/>
        <v>0</v>
      </c>
      <c r="X143" s="172">
        <v>0</v>
      </c>
      <c r="Y143" s="172">
        <f t="shared" si="7"/>
        <v>0</v>
      </c>
      <c r="Z143" s="172">
        <v>0</v>
      </c>
      <c r="AA143" s="173">
        <f t="shared" si="8"/>
        <v>0</v>
      </c>
      <c r="AR143" s="18" t="s">
        <v>171</v>
      </c>
      <c r="AT143" s="18" t="s">
        <v>167</v>
      </c>
      <c r="AU143" s="18" t="s">
        <v>82</v>
      </c>
      <c r="AY143" s="18" t="s">
        <v>165</v>
      </c>
      <c r="BE143" s="109">
        <f t="shared" si="9"/>
        <v>0</v>
      </c>
      <c r="BF143" s="109">
        <f t="shared" si="10"/>
        <v>0</v>
      </c>
      <c r="BG143" s="109">
        <f t="shared" si="11"/>
        <v>0</v>
      </c>
      <c r="BH143" s="109">
        <f t="shared" si="12"/>
        <v>0</v>
      </c>
      <c r="BI143" s="109">
        <f t="shared" si="13"/>
        <v>0</v>
      </c>
      <c r="BJ143" s="18" t="s">
        <v>144</v>
      </c>
      <c r="BK143" s="174">
        <f t="shared" si="14"/>
        <v>0</v>
      </c>
      <c r="BL143" s="18" t="s">
        <v>171</v>
      </c>
      <c r="BM143" s="18" t="s">
        <v>218</v>
      </c>
    </row>
    <row r="144" spans="2:65" s="1" customFormat="1" ht="25.5" customHeight="1">
      <c r="B144" s="34"/>
      <c r="C144" s="166" t="s">
        <v>219</v>
      </c>
      <c r="D144" s="166" t="s">
        <v>167</v>
      </c>
      <c r="E144" s="167" t="s">
        <v>1214</v>
      </c>
      <c r="F144" s="251" t="s">
        <v>1215</v>
      </c>
      <c r="G144" s="251"/>
      <c r="H144" s="251"/>
      <c r="I144" s="251"/>
      <c r="J144" s="168" t="s">
        <v>337</v>
      </c>
      <c r="K144" s="169">
        <v>4</v>
      </c>
      <c r="L144" s="252">
        <v>0</v>
      </c>
      <c r="M144" s="253"/>
      <c r="N144" s="254">
        <f t="shared" si="5"/>
        <v>0</v>
      </c>
      <c r="O144" s="254"/>
      <c r="P144" s="254"/>
      <c r="Q144" s="254"/>
      <c r="R144" s="36"/>
      <c r="T144" s="171" t="s">
        <v>20</v>
      </c>
      <c r="U144" s="43" t="s">
        <v>41</v>
      </c>
      <c r="V144" s="35"/>
      <c r="W144" s="172">
        <f t="shared" si="6"/>
        <v>0</v>
      </c>
      <c r="X144" s="172">
        <v>0</v>
      </c>
      <c r="Y144" s="172">
        <f t="shared" si="7"/>
        <v>0</v>
      </c>
      <c r="Z144" s="172">
        <v>0</v>
      </c>
      <c r="AA144" s="173">
        <f t="shared" si="8"/>
        <v>0</v>
      </c>
      <c r="AR144" s="18" t="s">
        <v>171</v>
      </c>
      <c r="AT144" s="18" t="s">
        <v>167</v>
      </c>
      <c r="AU144" s="18" t="s">
        <v>82</v>
      </c>
      <c r="AY144" s="18" t="s">
        <v>165</v>
      </c>
      <c r="BE144" s="109">
        <f t="shared" si="9"/>
        <v>0</v>
      </c>
      <c r="BF144" s="109">
        <f t="shared" si="10"/>
        <v>0</v>
      </c>
      <c r="BG144" s="109">
        <f t="shared" si="11"/>
        <v>0</v>
      </c>
      <c r="BH144" s="109">
        <f t="shared" si="12"/>
        <v>0</v>
      </c>
      <c r="BI144" s="109">
        <f t="shared" si="13"/>
        <v>0</v>
      </c>
      <c r="BJ144" s="18" t="s">
        <v>144</v>
      </c>
      <c r="BK144" s="174">
        <f t="shared" si="14"/>
        <v>0</v>
      </c>
      <c r="BL144" s="18" t="s">
        <v>171</v>
      </c>
      <c r="BM144" s="18" t="s">
        <v>223</v>
      </c>
    </row>
    <row r="145" spans="2:65" s="1" customFormat="1" ht="25.5" customHeight="1">
      <c r="B145" s="34"/>
      <c r="C145" s="166" t="s">
        <v>10</v>
      </c>
      <c r="D145" s="166" t="s">
        <v>167</v>
      </c>
      <c r="E145" s="167" t="s">
        <v>1216</v>
      </c>
      <c r="F145" s="251" t="s">
        <v>1217</v>
      </c>
      <c r="G145" s="251"/>
      <c r="H145" s="251"/>
      <c r="I145" s="251"/>
      <c r="J145" s="168" t="s">
        <v>337</v>
      </c>
      <c r="K145" s="169">
        <v>18</v>
      </c>
      <c r="L145" s="252">
        <v>0</v>
      </c>
      <c r="M145" s="253"/>
      <c r="N145" s="254">
        <f t="shared" si="5"/>
        <v>0</v>
      </c>
      <c r="O145" s="254"/>
      <c r="P145" s="254"/>
      <c r="Q145" s="254"/>
      <c r="R145" s="36"/>
      <c r="T145" s="171" t="s">
        <v>20</v>
      </c>
      <c r="U145" s="43" t="s">
        <v>41</v>
      </c>
      <c r="V145" s="35"/>
      <c r="W145" s="172">
        <f t="shared" si="6"/>
        <v>0</v>
      </c>
      <c r="X145" s="172">
        <v>0</v>
      </c>
      <c r="Y145" s="172">
        <f t="shared" si="7"/>
        <v>0</v>
      </c>
      <c r="Z145" s="172">
        <v>0</v>
      </c>
      <c r="AA145" s="173">
        <f t="shared" si="8"/>
        <v>0</v>
      </c>
      <c r="AR145" s="18" t="s">
        <v>171</v>
      </c>
      <c r="AT145" s="18" t="s">
        <v>167</v>
      </c>
      <c r="AU145" s="18" t="s">
        <v>82</v>
      </c>
      <c r="AY145" s="18" t="s">
        <v>165</v>
      </c>
      <c r="BE145" s="109">
        <f t="shared" si="9"/>
        <v>0</v>
      </c>
      <c r="BF145" s="109">
        <f t="shared" si="10"/>
        <v>0</v>
      </c>
      <c r="BG145" s="109">
        <f t="shared" si="11"/>
        <v>0</v>
      </c>
      <c r="BH145" s="109">
        <f t="shared" si="12"/>
        <v>0</v>
      </c>
      <c r="BI145" s="109">
        <f t="shared" si="13"/>
        <v>0</v>
      </c>
      <c r="BJ145" s="18" t="s">
        <v>144</v>
      </c>
      <c r="BK145" s="174">
        <f t="shared" si="14"/>
        <v>0</v>
      </c>
      <c r="BL145" s="18" t="s">
        <v>171</v>
      </c>
      <c r="BM145" s="18" t="s">
        <v>228</v>
      </c>
    </row>
    <row r="146" spans="2:65" s="1" customFormat="1" ht="25.5" customHeight="1">
      <c r="B146" s="34"/>
      <c r="C146" s="166" t="s">
        <v>229</v>
      </c>
      <c r="D146" s="166" t="s">
        <v>167</v>
      </c>
      <c r="E146" s="167" t="s">
        <v>1218</v>
      </c>
      <c r="F146" s="251" t="s">
        <v>1219</v>
      </c>
      <c r="G146" s="251"/>
      <c r="H146" s="251"/>
      <c r="I146" s="251"/>
      <c r="J146" s="168" t="s">
        <v>337</v>
      </c>
      <c r="K146" s="169">
        <v>3</v>
      </c>
      <c r="L146" s="252">
        <v>0</v>
      </c>
      <c r="M146" s="253"/>
      <c r="N146" s="254">
        <f t="shared" si="5"/>
        <v>0</v>
      </c>
      <c r="O146" s="254"/>
      <c r="P146" s="254"/>
      <c r="Q146" s="254"/>
      <c r="R146" s="36"/>
      <c r="T146" s="171" t="s">
        <v>20</v>
      </c>
      <c r="U146" s="43" t="s">
        <v>41</v>
      </c>
      <c r="V146" s="35"/>
      <c r="W146" s="172">
        <f t="shared" si="6"/>
        <v>0</v>
      </c>
      <c r="X146" s="172">
        <v>0</v>
      </c>
      <c r="Y146" s="172">
        <f t="shared" si="7"/>
        <v>0</v>
      </c>
      <c r="Z146" s="172">
        <v>0</v>
      </c>
      <c r="AA146" s="173">
        <f t="shared" si="8"/>
        <v>0</v>
      </c>
      <c r="AR146" s="18" t="s">
        <v>171</v>
      </c>
      <c r="AT146" s="18" t="s">
        <v>167</v>
      </c>
      <c r="AU146" s="18" t="s">
        <v>82</v>
      </c>
      <c r="AY146" s="18" t="s">
        <v>165</v>
      </c>
      <c r="BE146" s="109">
        <f t="shared" si="9"/>
        <v>0</v>
      </c>
      <c r="BF146" s="109">
        <f t="shared" si="10"/>
        <v>0</v>
      </c>
      <c r="BG146" s="109">
        <f t="shared" si="11"/>
        <v>0</v>
      </c>
      <c r="BH146" s="109">
        <f t="shared" si="12"/>
        <v>0</v>
      </c>
      <c r="BI146" s="109">
        <f t="shared" si="13"/>
        <v>0</v>
      </c>
      <c r="BJ146" s="18" t="s">
        <v>144</v>
      </c>
      <c r="BK146" s="174">
        <f t="shared" si="14"/>
        <v>0</v>
      </c>
      <c r="BL146" s="18" t="s">
        <v>171</v>
      </c>
      <c r="BM146" s="18" t="s">
        <v>232</v>
      </c>
    </row>
    <row r="147" spans="2:65" s="1" customFormat="1" ht="25.5" customHeight="1">
      <c r="B147" s="34"/>
      <c r="C147" s="166" t="s">
        <v>189</v>
      </c>
      <c r="D147" s="166" t="s">
        <v>167</v>
      </c>
      <c r="E147" s="167" t="s">
        <v>1220</v>
      </c>
      <c r="F147" s="251" t="s">
        <v>1221</v>
      </c>
      <c r="G147" s="251"/>
      <c r="H147" s="251"/>
      <c r="I147" s="251"/>
      <c r="J147" s="168" t="s">
        <v>337</v>
      </c>
      <c r="K147" s="169">
        <v>17</v>
      </c>
      <c r="L147" s="252">
        <v>0</v>
      </c>
      <c r="M147" s="253"/>
      <c r="N147" s="254">
        <f t="shared" si="5"/>
        <v>0</v>
      </c>
      <c r="O147" s="254"/>
      <c r="P147" s="254"/>
      <c r="Q147" s="254"/>
      <c r="R147" s="36"/>
      <c r="T147" s="171" t="s">
        <v>20</v>
      </c>
      <c r="U147" s="43" t="s">
        <v>41</v>
      </c>
      <c r="V147" s="35"/>
      <c r="W147" s="172">
        <f t="shared" si="6"/>
        <v>0</v>
      </c>
      <c r="X147" s="172">
        <v>0</v>
      </c>
      <c r="Y147" s="172">
        <f t="shared" si="7"/>
        <v>0</v>
      </c>
      <c r="Z147" s="172">
        <v>0</v>
      </c>
      <c r="AA147" s="173">
        <f t="shared" si="8"/>
        <v>0</v>
      </c>
      <c r="AR147" s="18" t="s">
        <v>171</v>
      </c>
      <c r="AT147" s="18" t="s">
        <v>167</v>
      </c>
      <c r="AU147" s="18" t="s">
        <v>82</v>
      </c>
      <c r="AY147" s="18" t="s">
        <v>165</v>
      </c>
      <c r="BE147" s="109">
        <f t="shared" si="9"/>
        <v>0</v>
      </c>
      <c r="BF147" s="109">
        <f t="shared" si="10"/>
        <v>0</v>
      </c>
      <c r="BG147" s="109">
        <f t="shared" si="11"/>
        <v>0</v>
      </c>
      <c r="BH147" s="109">
        <f t="shared" si="12"/>
        <v>0</v>
      </c>
      <c r="BI147" s="109">
        <f t="shared" si="13"/>
        <v>0</v>
      </c>
      <c r="BJ147" s="18" t="s">
        <v>144</v>
      </c>
      <c r="BK147" s="174">
        <f t="shared" si="14"/>
        <v>0</v>
      </c>
      <c r="BL147" s="18" t="s">
        <v>171</v>
      </c>
      <c r="BM147" s="18" t="s">
        <v>235</v>
      </c>
    </row>
    <row r="148" spans="2:65" s="1" customFormat="1" ht="25.5" customHeight="1">
      <c r="B148" s="34"/>
      <c r="C148" s="166" t="s">
        <v>236</v>
      </c>
      <c r="D148" s="166" t="s">
        <v>167</v>
      </c>
      <c r="E148" s="167" t="s">
        <v>1222</v>
      </c>
      <c r="F148" s="251" t="s">
        <v>1223</v>
      </c>
      <c r="G148" s="251"/>
      <c r="H148" s="251"/>
      <c r="I148" s="251"/>
      <c r="J148" s="168" t="s">
        <v>337</v>
      </c>
      <c r="K148" s="169">
        <v>8</v>
      </c>
      <c r="L148" s="252">
        <v>0</v>
      </c>
      <c r="M148" s="253"/>
      <c r="N148" s="254">
        <f t="shared" si="5"/>
        <v>0</v>
      </c>
      <c r="O148" s="254"/>
      <c r="P148" s="254"/>
      <c r="Q148" s="254"/>
      <c r="R148" s="36"/>
      <c r="T148" s="171" t="s">
        <v>20</v>
      </c>
      <c r="U148" s="43" t="s">
        <v>41</v>
      </c>
      <c r="V148" s="35"/>
      <c r="W148" s="172">
        <f t="shared" si="6"/>
        <v>0</v>
      </c>
      <c r="X148" s="172">
        <v>0</v>
      </c>
      <c r="Y148" s="172">
        <f t="shared" si="7"/>
        <v>0</v>
      </c>
      <c r="Z148" s="172">
        <v>0</v>
      </c>
      <c r="AA148" s="173">
        <f t="shared" si="8"/>
        <v>0</v>
      </c>
      <c r="AR148" s="18" t="s">
        <v>171</v>
      </c>
      <c r="AT148" s="18" t="s">
        <v>167</v>
      </c>
      <c r="AU148" s="18" t="s">
        <v>82</v>
      </c>
      <c r="AY148" s="18" t="s">
        <v>165</v>
      </c>
      <c r="BE148" s="109">
        <f t="shared" si="9"/>
        <v>0</v>
      </c>
      <c r="BF148" s="109">
        <f t="shared" si="10"/>
        <v>0</v>
      </c>
      <c r="BG148" s="109">
        <f t="shared" si="11"/>
        <v>0</v>
      </c>
      <c r="BH148" s="109">
        <f t="shared" si="12"/>
        <v>0</v>
      </c>
      <c r="BI148" s="109">
        <f t="shared" si="13"/>
        <v>0</v>
      </c>
      <c r="BJ148" s="18" t="s">
        <v>144</v>
      </c>
      <c r="BK148" s="174">
        <f t="shared" si="14"/>
        <v>0</v>
      </c>
      <c r="BL148" s="18" t="s">
        <v>171</v>
      </c>
      <c r="BM148" s="18" t="s">
        <v>239</v>
      </c>
    </row>
    <row r="149" spans="2:65" s="1" customFormat="1" ht="25.5" customHeight="1">
      <c r="B149" s="34"/>
      <c r="C149" s="166" t="s">
        <v>193</v>
      </c>
      <c r="D149" s="166" t="s">
        <v>167</v>
      </c>
      <c r="E149" s="167" t="s">
        <v>1224</v>
      </c>
      <c r="F149" s="251" t="s">
        <v>1225</v>
      </c>
      <c r="G149" s="251"/>
      <c r="H149" s="251"/>
      <c r="I149" s="251"/>
      <c r="J149" s="168" t="s">
        <v>337</v>
      </c>
      <c r="K149" s="169">
        <v>39</v>
      </c>
      <c r="L149" s="252">
        <v>0</v>
      </c>
      <c r="M149" s="253"/>
      <c r="N149" s="254">
        <f t="shared" si="5"/>
        <v>0</v>
      </c>
      <c r="O149" s="254"/>
      <c r="P149" s="254"/>
      <c r="Q149" s="254"/>
      <c r="R149" s="36"/>
      <c r="T149" s="171" t="s">
        <v>20</v>
      </c>
      <c r="U149" s="43" t="s">
        <v>41</v>
      </c>
      <c r="V149" s="35"/>
      <c r="W149" s="172">
        <f t="shared" si="6"/>
        <v>0</v>
      </c>
      <c r="X149" s="172">
        <v>0</v>
      </c>
      <c r="Y149" s="172">
        <f t="shared" si="7"/>
        <v>0</v>
      </c>
      <c r="Z149" s="172">
        <v>0</v>
      </c>
      <c r="AA149" s="173">
        <f t="shared" si="8"/>
        <v>0</v>
      </c>
      <c r="AR149" s="18" t="s">
        <v>171</v>
      </c>
      <c r="AT149" s="18" t="s">
        <v>167</v>
      </c>
      <c r="AU149" s="18" t="s">
        <v>82</v>
      </c>
      <c r="AY149" s="18" t="s">
        <v>165</v>
      </c>
      <c r="BE149" s="109">
        <f t="shared" si="9"/>
        <v>0</v>
      </c>
      <c r="BF149" s="109">
        <f t="shared" si="10"/>
        <v>0</v>
      </c>
      <c r="BG149" s="109">
        <f t="shared" si="11"/>
        <v>0</v>
      </c>
      <c r="BH149" s="109">
        <f t="shared" si="12"/>
        <v>0</v>
      </c>
      <c r="BI149" s="109">
        <f t="shared" si="13"/>
        <v>0</v>
      </c>
      <c r="BJ149" s="18" t="s">
        <v>144</v>
      </c>
      <c r="BK149" s="174">
        <f t="shared" si="14"/>
        <v>0</v>
      </c>
      <c r="BL149" s="18" t="s">
        <v>171</v>
      </c>
      <c r="BM149" s="18" t="s">
        <v>242</v>
      </c>
    </row>
    <row r="150" spans="2:65" s="1" customFormat="1" ht="25.5" customHeight="1">
      <c r="B150" s="34"/>
      <c r="C150" s="166" t="s">
        <v>243</v>
      </c>
      <c r="D150" s="166" t="s">
        <v>167</v>
      </c>
      <c r="E150" s="167" t="s">
        <v>1226</v>
      </c>
      <c r="F150" s="251" t="s">
        <v>1227</v>
      </c>
      <c r="G150" s="251"/>
      <c r="H150" s="251"/>
      <c r="I150" s="251"/>
      <c r="J150" s="168" t="s">
        <v>337</v>
      </c>
      <c r="K150" s="169">
        <v>30</v>
      </c>
      <c r="L150" s="252">
        <v>0</v>
      </c>
      <c r="M150" s="253"/>
      <c r="N150" s="254">
        <f t="shared" si="5"/>
        <v>0</v>
      </c>
      <c r="O150" s="254"/>
      <c r="P150" s="254"/>
      <c r="Q150" s="254"/>
      <c r="R150" s="36"/>
      <c r="T150" s="171" t="s">
        <v>20</v>
      </c>
      <c r="U150" s="43" t="s">
        <v>41</v>
      </c>
      <c r="V150" s="35"/>
      <c r="W150" s="172">
        <f t="shared" si="6"/>
        <v>0</v>
      </c>
      <c r="X150" s="172">
        <v>0</v>
      </c>
      <c r="Y150" s="172">
        <f t="shared" si="7"/>
        <v>0</v>
      </c>
      <c r="Z150" s="172">
        <v>0</v>
      </c>
      <c r="AA150" s="173">
        <f t="shared" si="8"/>
        <v>0</v>
      </c>
      <c r="AR150" s="18" t="s">
        <v>171</v>
      </c>
      <c r="AT150" s="18" t="s">
        <v>167</v>
      </c>
      <c r="AU150" s="18" t="s">
        <v>82</v>
      </c>
      <c r="AY150" s="18" t="s">
        <v>165</v>
      </c>
      <c r="BE150" s="109">
        <f t="shared" si="9"/>
        <v>0</v>
      </c>
      <c r="BF150" s="109">
        <f t="shared" si="10"/>
        <v>0</v>
      </c>
      <c r="BG150" s="109">
        <f t="shared" si="11"/>
        <v>0</v>
      </c>
      <c r="BH150" s="109">
        <f t="shared" si="12"/>
        <v>0</v>
      </c>
      <c r="BI150" s="109">
        <f t="shared" si="13"/>
        <v>0</v>
      </c>
      <c r="BJ150" s="18" t="s">
        <v>144</v>
      </c>
      <c r="BK150" s="174">
        <f t="shared" si="14"/>
        <v>0</v>
      </c>
      <c r="BL150" s="18" t="s">
        <v>171</v>
      </c>
      <c r="BM150" s="18" t="s">
        <v>246</v>
      </c>
    </row>
    <row r="151" spans="2:65" s="1" customFormat="1" ht="25.5" customHeight="1">
      <c r="B151" s="34"/>
      <c r="C151" s="166" t="s">
        <v>197</v>
      </c>
      <c r="D151" s="166" t="s">
        <v>167</v>
      </c>
      <c r="E151" s="167" t="s">
        <v>1228</v>
      </c>
      <c r="F151" s="251" t="s">
        <v>1229</v>
      </c>
      <c r="G151" s="251"/>
      <c r="H151" s="251"/>
      <c r="I151" s="251"/>
      <c r="J151" s="168" t="s">
        <v>337</v>
      </c>
      <c r="K151" s="169">
        <v>4</v>
      </c>
      <c r="L151" s="252">
        <v>0</v>
      </c>
      <c r="M151" s="253"/>
      <c r="N151" s="254">
        <f t="shared" si="5"/>
        <v>0</v>
      </c>
      <c r="O151" s="254"/>
      <c r="P151" s="254"/>
      <c r="Q151" s="254"/>
      <c r="R151" s="36"/>
      <c r="T151" s="171" t="s">
        <v>20</v>
      </c>
      <c r="U151" s="43" t="s">
        <v>41</v>
      </c>
      <c r="V151" s="35"/>
      <c r="W151" s="172">
        <f t="shared" si="6"/>
        <v>0</v>
      </c>
      <c r="X151" s="172">
        <v>0</v>
      </c>
      <c r="Y151" s="172">
        <f t="shared" si="7"/>
        <v>0</v>
      </c>
      <c r="Z151" s="172">
        <v>0</v>
      </c>
      <c r="AA151" s="173">
        <f t="shared" si="8"/>
        <v>0</v>
      </c>
      <c r="AR151" s="18" t="s">
        <v>171</v>
      </c>
      <c r="AT151" s="18" t="s">
        <v>167</v>
      </c>
      <c r="AU151" s="18" t="s">
        <v>82</v>
      </c>
      <c r="AY151" s="18" t="s">
        <v>165</v>
      </c>
      <c r="BE151" s="109">
        <f t="shared" si="9"/>
        <v>0</v>
      </c>
      <c r="BF151" s="109">
        <f t="shared" si="10"/>
        <v>0</v>
      </c>
      <c r="BG151" s="109">
        <f t="shared" si="11"/>
        <v>0</v>
      </c>
      <c r="BH151" s="109">
        <f t="shared" si="12"/>
        <v>0</v>
      </c>
      <c r="BI151" s="109">
        <f t="shared" si="13"/>
        <v>0</v>
      </c>
      <c r="BJ151" s="18" t="s">
        <v>144</v>
      </c>
      <c r="BK151" s="174">
        <f t="shared" si="14"/>
        <v>0</v>
      </c>
      <c r="BL151" s="18" t="s">
        <v>171</v>
      </c>
      <c r="BM151" s="18" t="s">
        <v>249</v>
      </c>
    </row>
    <row r="152" spans="2:65" s="1" customFormat="1" ht="38.25" customHeight="1">
      <c r="B152" s="34"/>
      <c r="C152" s="166" t="s">
        <v>250</v>
      </c>
      <c r="D152" s="166" t="s">
        <v>167</v>
      </c>
      <c r="E152" s="167" t="s">
        <v>1230</v>
      </c>
      <c r="F152" s="251" t="s">
        <v>1231</v>
      </c>
      <c r="G152" s="251"/>
      <c r="H152" s="251"/>
      <c r="I152" s="251"/>
      <c r="J152" s="168" t="s">
        <v>337</v>
      </c>
      <c r="K152" s="169">
        <v>4</v>
      </c>
      <c r="L152" s="252">
        <v>0</v>
      </c>
      <c r="M152" s="253"/>
      <c r="N152" s="254">
        <f t="shared" si="5"/>
        <v>0</v>
      </c>
      <c r="O152" s="254"/>
      <c r="P152" s="254"/>
      <c r="Q152" s="254"/>
      <c r="R152" s="36"/>
      <c r="T152" s="171" t="s">
        <v>20</v>
      </c>
      <c r="U152" s="43" t="s">
        <v>41</v>
      </c>
      <c r="V152" s="35"/>
      <c r="W152" s="172">
        <f t="shared" si="6"/>
        <v>0</v>
      </c>
      <c r="X152" s="172">
        <v>0</v>
      </c>
      <c r="Y152" s="172">
        <f t="shared" si="7"/>
        <v>0</v>
      </c>
      <c r="Z152" s="172">
        <v>0</v>
      </c>
      <c r="AA152" s="173">
        <f t="shared" si="8"/>
        <v>0</v>
      </c>
      <c r="AR152" s="18" t="s">
        <v>171</v>
      </c>
      <c r="AT152" s="18" t="s">
        <v>167</v>
      </c>
      <c r="AU152" s="18" t="s">
        <v>82</v>
      </c>
      <c r="AY152" s="18" t="s">
        <v>165</v>
      </c>
      <c r="BE152" s="109">
        <f t="shared" si="9"/>
        <v>0</v>
      </c>
      <c r="BF152" s="109">
        <f t="shared" si="10"/>
        <v>0</v>
      </c>
      <c r="BG152" s="109">
        <f t="shared" si="11"/>
        <v>0</v>
      </c>
      <c r="BH152" s="109">
        <f t="shared" si="12"/>
        <v>0</v>
      </c>
      <c r="BI152" s="109">
        <f t="shared" si="13"/>
        <v>0</v>
      </c>
      <c r="BJ152" s="18" t="s">
        <v>144</v>
      </c>
      <c r="BK152" s="174">
        <f t="shared" si="14"/>
        <v>0</v>
      </c>
      <c r="BL152" s="18" t="s">
        <v>171</v>
      </c>
      <c r="BM152" s="18" t="s">
        <v>253</v>
      </c>
    </row>
    <row r="153" spans="2:65" s="1" customFormat="1" ht="16.5" customHeight="1">
      <c r="B153" s="34"/>
      <c r="C153" s="166" t="s">
        <v>201</v>
      </c>
      <c r="D153" s="166" t="s">
        <v>167</v>
      </c>
      <c r="E153" s="167" t="s">
        <v>1232</v>
      </c>
      <c r="F153" s="251" t="s">
        <v>1233</v>
      </c>
      <c r="G153" s="251"/>
      <c r="H153" s="251"/>
      <c r="I153" s="251"/>
      <c r="J153" s="168" t="s">
        <v>337</v>
      </c>
      <c r="K153" s="169">
        <v>1</v>
      </c>
      <c r="L153" s="252">
        <v>0</v>
      </c>
      <c r="M153" s="253"/>
      <c r="N153" s="254">
        <f t="shared" si="5"/>
        <v>0</v>
      </c>
      <c r="O153" s="254"/>
      <c r="P153" s="254"/>
      <c r="Q153" s="254"/>
      <c r="R153" s="36"/>
      <c r="T153" s="171" t="s">
        <v>20</v>
      </c>
      <c r="U153" s="43" t="s">
        <v>41</v>
      </c>
      <c r="V153" s="35"/>
      <c r="W153" s="172">
        <f t="shared" si="6"/>
        <v>0</v>
      </c>
      <c r="X153" s="172">
        <v>0</v>
      </c>
      <c r="Y153" s="172">
        <f t="shared" si="7"/>
        <v>0</v>
      </c>
      <c r="Z153" s="172">
        <v>0</v>
      </c>
      <c r="AA153" s="173">
        <f t="shared" si="8"/>
        <v>0</v>
      </c>
      <c r="AR153" s="18" t="s">
        <v>171</v>
      </c>
      <c r="AT153" s="18" t="s">
        <v>167</v>
      </c>
      <c r="AU153" s="18" t="s">
        <v>82</v>
      </c>
      <c r="AY153" s="18" t="s">
        <v>165</v>
      </c>
      <c r="BE153" s="109">
        <f t="shared" si="9"/>
        <v>0</v>
      </c>
      <c r="BF153" s="109">
        <f t="shared" si="10"/>
        <v>0</v>
      </c>
      <c r="BG153" s="109">
        <f t="shared" si="11"/>
        <v>0</v>
      </c>
      <c r="BH153" s="109">
        <f t="shared" si="12"/>
        <v>0</v>
      </c>
      <c r="BI153" s="109">
        <f t="shared" si="13"/>
        <v>0</v>
      </c>
      <c r="BJ153" s="18" t="s">
        <v>144</v>
      </c>
      <c r="BK153" s="174">
        <f t="shared" si="14"/>
        <v>0</v>
      </c>
      <c r="BL153" s="18" t="s">
        <v>171</v>
      </c>
      <c r="BM153" s="18" t="s">
        <v>256</v>
      </c>
    </row>
    <row r="154" spans="2:65" s="1" customFormat="1" ht="16.5" customHeight="1">
      <c r="B154" s="34"/>
      <c r="C154" s="166" t="s">
        <v>257</v>
      </c>
      <c r="D154" s="166" t="s">
        <v>167</v>
      </c>
      <c r="E154" s="167" t="s">
        <v>1234</v>
      </c>
      <c r="F154" s="251" t="s">
        <v>1235</v>
      </c>
      <c r="G154" s="251"/>
      <c r="H154" s="251"/>
      <c r="I154" s="251"/>
      <c r="J154" s="168" t="s">
        <v>337</v>
      </c>
      <c r="K154" s="169">
        <v>1</v>
      </c>
      <c r="L154" s="252">
        <v>0</v>
      </c>
      <c r="M154" s="253"/>
      <c r="N154" s="254">
        <f t="shared" si="5"/>
        <v>0</v>
      </c>
      <c r="O154" s="254"/>
      <c r="P154" s="254"/>
      <c r="Q154" s="254"/>
      <c r="R154" s="36"/>
      <c r="T154" s="171" t="s">
        <v>20</v>
      </c>
      <c r="U154" s="43" t="s">
        <v>41</v>
      </c>
      <c r="V154" s="35"/>
      <c r="W154" s="172">
        <f t="shared" si="6"/>
        <v>0</v>
      </c>
      <c r="X154" s="172">
        <v>0</v>
      </c>
      <c r="Y154" s="172">
        <f t="shared" si="7"/>
        <v>0</v>
      </c>
      <c r="Z154" s="172">
        <v>0</v>
      </c>
      <c r="AA154" s="173">
        <f t="shared" si="8"/>
        <v>0</v>
      </c>
      <c r="AR154" s="18" t="s">
        <v>171</v>
      </c>
      <c r="AT154" s="18" t="s">
        <v>167</v>
      </c>
      <c r="AU154" s="18" t="s">
        <v>82</v>
      </c>
      <c r="AY154" s="18" t="s">
        <v>165</v>
      </c>
      <c r="BE154" s="109">
        <f t="shared" si="9"/>
        <v>0</v>
      </c>
      <c r="BF154" s="109">
        <f t="shared" si="10"/>
        <v>0</v>
      </c>
      <c r="BG154" s="109">
        <f t="shared" si="11"/>
        <v>0</v>
      </c>
      <c r="BH154" s="109">
        <f t="shared" si="12"/>
        <v>0</v>
      </c>
      <c r="BI154" s="109">
        <f t="shared" si="13"/>
        <v>0</v>
      </c>
      <c r="BJ154" s="18" t="s">
        <v>144</v>
      </c>
      <c r="BK154" s="174">
        <f t="shared" si="14"/>
        <v>0</v>
      </c>
      <c r="BL154" s="18" t="s">
        <v>171</v>
      </c>
      <c r="BM154" s="18" t="s">
        <v>260</v>
      </c>
    </row>
    <row r="155" spans="2:65" s="1" customFormat="1" ht="16.5" customHeight="1">
      <c r="B155" s="34"/>
      <c r="C155" s="166" t="s">
        <v>204</v>
      </c>
      <c r="D155" s="166" t="s">
        <v>167</v>
      </c>
      <c r="E155" s="167" t="s">
        <v>1236</v>
      </c>
      <c r="F155" s="251" t="s">
        <v>1237</v>
      </c>
      <c r="G155" s="251"/>
      <c r="H155" s="251"/>
      <c r="I155" s="251"/>
      <c r="J155" s="168" t="s">
        <v>337</v>
      </c>
      <c r="K155" s="169">
        <v>1</v>
      </c>
      <c r="L155" s="252">
        <v>0</v>
      </c>
      <c r="M155" s="253"/>
      <c r="N155" s="254">
        <f t="shared" si="5"/>
        <v>0</v>
      </c>
      <c r="O155" s="254"/>
      <c r="P155" s="254"/>
      <c r="Q155" s="254"/>
      <c r="R155" s="36"/>
      <c r="T155" s="171" t="s">
        <v>20</v>
      </c>
      <c r="U155" s="43" t="s">
        <v>41</v>
      </c>
      <c r="V155" s="35"/>
      <c r="W155" s="172">
        <f t="shared" si="6"/>
        <v>0</v>
      </c>
      <c r="X155" s="172">
        <v>0</v>
      </c>
      <c r="Y155" s="172">
        <f t="shared" si="7"/>
        <v>0</v>
      </c>
      <c r="Z155" s="172">
        <v>0</v>
      </c>
      <c r="AA155" s="173">
        <f t="shared" si="8"/>
        <v>0</v>
      </c>
      <c r="AR155" s="18" t="s">
        <v>171</v>
      </c>
      <c r="AT155" s="18" t="s">
        <v>167</v>
      </c>
      <c r="AU155" s="18" t="s">
        <v>82</v>
      </c>
      <c r="AY155" s="18" t="s">
        <v>165</v>
      </c>
      <c r="BE155" s="109">
        <f t="shared" si="9"/>
        <v>0</v>
      </c>
      <c r="BF155" s="109">
        <f t="shared" si="10"/>
        <v>0</v>
      </c>
      <c r="BG155" s="109">
        <f t="shared" si="11"/>
        <v>0</v>
      </c>
      <c r="BH155" s="109">
        <f t="shared" si="12"/>
        <v>0</v>
      </c>
      <c r="BI155" s="109">
        <f t="shared" si="13"/>
        <v>0</v>
      </c>
      <c r="BJ155" s="18" t="s">
        <v>144</v>
      </c>
      <c r="BK155" s="174">
        <f t="shared" si="14"/>
        <v>0</v>
      </c>
      <c r="BL155" s="18" t="s">
        <v>171</v>
      </c>
      <c r="BM155" s="18" t="s">
        <v>263</v>
      </c>
    </row>
    <row r="156" spans="2:65" s="1" customFormat="1" ht="38.25" customHeight="1">
      <c r="B156" s="34"/>
      <c r="C156" s="166" t="s">
        <v>264</v>
      </c>
      <c r="D156" s="166" t="s">
        <v>167</v>
      </c>
      <c r="E156" s="167" t="s">
        <v>1238</v>
      </c>
      <c r="F156" s="251" t="s">
        <v>1239</v>
      </c>
      <c r="G156" s="251"/>
      <c r="H156" s="251"/>
      <c r="I156" s="251"/>
      <c r="J156" s="168" t="s">
        <v>337</v>
      </c>
      <c r="K156" s="169">
        <v>1</v>
      </c>
      <c r="L156" s="252">
        <v>0</v>
      </c>
      <c r="M156" s="253"/>
      <c r="N156" s="254">
        <f t="shared" si="5"/>
        <v>0</v>
      </c>
      <c r="O156" s="254"/>
      <c r="P156" s="254"/>
      <c r="Q156" s="254"/>
      <c r="R156" s="36"/>
      <c r="T156" s="171" t="s">
        <v>20</v>
      </c>
      <c r="U156" s="43" t="s">
        <v>41</v>
      </c>
      <c r="V156" s="35"/>
      <c r="W156" s="172">
        <f t="shared" si="6"/>
        <v>0</v>
      </c>
      <c r="X156" s="172">
        <v>0</v>
      </c>
      <c r="Y156" s="172">
        <f t="shared" si="7"/>
        <v>0</v>
      </c>
      <c r="Z156" s="172">
        <v>0</v>
      </c>
      <c r="AA156" s="173">
        <f t="shared" si="8"/>
        <v>0</v>
      </c>
      <c r="AR156" s="18" t="s">
        <v>171</v>
      </c>
      <c r="AT156" s="18" t="s">
        <v>167</v>
      </c>
      <c r="AU156" s="18" t="s">
        <v>82</v>
      </c>
      <c r="AY156" s="18" t="s">
        <v>165</v>
      </c>
      <c r="BE156" s="109">
        <f t="shared" si="9"/>
        <v>0</v>
      </c>
      <c r="BF156" s="109">
        <f t="shared" si="10"/>
        <v>0</v>
      </c>
      <c r="BG156" s="109">
        <f t="shared" si="11"/>
        <v>0</v>
      </c>
      <c r="BH156" s="109">
        <f t="shared" si="12"/>
        <v>0</v>
      </c>
      <c r="BI156" s="109">
        <f t="shared" si="13"/>
        <v>0</v>
      </c>
      <c r="BJ156" s="18" t="s">
        <v>144</v>
      </c>
      <c r="BK156" s="174">
        <f t="shared" si="14"/>
        <v>0</v>
      </c>
      <c r="BL156" s="18" t="s">
        <v>171</v>
      </c>
      <c r="BM156" s="18" t="s">
        <v>267</v>
      </c>
    </row>
    <row r="157" spans="2:65" s="1" customFormat="1" ht="16.5" customHeight="1">
      <c r="B157" s="34"/>
      <c r="C157" s="166" t="s">
        <v>208</v>
      </c>
      <c r="D157" s="166" t="s">
        <v>167</v>
      </c>
      <c r="E157" s="167" t="s">
        <v>1240</v>
      </c>
      <c r="F157" s="251" t="s">
        <v>1241</v>
      </c>
      <c r="G157" s="251"/>
      <c r="H157" s="251"/>
      <c r="I157" s="251"/>
      <c r="J157" s="168" t="s">
        <v>337</v>
      </c>
      <c r="K157" s="169">
        <v>1</v>
      </c>
      <c r="L157" s="252">
        <v>0</v>
      </c>
      <c r="M157" s="253"/>
      <c r="N157" s="254">
        <f t="shared" si="5"/>
        <v>0</v>
      </c>
      <c r="O157" s="254"/>
      <c r="P157" s="254"/>
      <c r="Q157" s="254"/>
      <c r="R157" s="36"/>
      <c r="T157" s="171" t="s">
        <v>20</v>
      </c>
      <c r="U157" s="43" t="s">
        <v>41</v>
      </c>
      <c r="V157" s="35"/>
      <c r="W157" s="172">
        <f t="shared" si="6"/>
        <v>0</v>
      </c>
      <c r="X157" s="172">
        <v>0</v>
      </c>
      <c r="Y157" s="172">
        <f t="shared" si="7"/>
        <v>0</v>
      </c>
      <c r="Z157" s="172">
        <v>0</v>
      </c>
      <c r="AA157" s="173">
        <f t="shared" si="8"/>
        <v>0</v>
      </c>
      <c r="AR157" s="18" t="s">
        <v>171</v>
      </c>
      <c r="AT157" s="18" t="s">
        <v>167</v>
      </c>
      <c r="AU157" s="18" t="s">
        <v>82</v>
      </c>
      <c r="AY157" s="18" t="s">
        <v>165</v>
      </c>
      <c r="BE157" s="109">
        <f t="shared" si="9"/>
        <v>0</v>
      </c>
      <c r="BF157" s="109">
        <f t="shared" si="10"/>
        <v>0</v>
      </c>
      <c r="BG157" s="109">
        <f t="shared" si="11"/>
        <v>0</v>
      </c>
      <c r="BH157" s="109">
        <f t="shared" si="12"/>
        <v>0</v>
      </c>
      <c r="BI157" s="109">
        <f t="shared" si="13"/>
        <v>0</v>
      </c>
      <c r="BJ157" s="18" t="s">
        <v>144</v>
      </c>
      <c r="BK157" s="174">
        <f t="shared" si="14"/>
        <v>0</v>
      </c>
      <c r="BL157" s="18" t="s">
        <v>171</v>
      </c>
      <c r="BM157" s="18" t="s">
        <v>270</v>
      </c>
    </row>
    <row r="158" spans="2:65" s="1" customFormat="1" ht="16.5" customHeight="1">
      <c r="B158" s="34"/>
      <c r="C158" s="166" t="s">
        <v>271</v>
      </c>
      <c r="D158" s="166" t="s">
        <v>167</v>
      </c>
      <c r="E158" s="167" t="s">
        <v>1242</v>
      </c>
      <c r="F158" s="251" t="s">
        <v>1243</v>
      </c>
      <c r="G158" s="251"/>
      <c r="H158" s="251"/>
      <c r="I158" s="251"/>
      <c r="J158" s="168" t="s">
        <v>337</v>
      </c>
      <c r="K158" s="169">
        <v>1</v>
      </c>
      <c r="L158" s="252">
        <v>0</v>
      </c>
      <c r="M158" s="253"/>
      <c r="N158" s="254">
        <f t="shared" si="5"/>
        <v>0</v>
      </c>
      <c r="O158" s="254"/>
      <c r="P158" s="254"/>
      <c r="Q158" s="254"/>
      <c r="R158" s="36"/>
      <c r="T158" s="171" t="s">
        <v>20</v>
      </c>
      <c r="U158" s="43" t="s">
        <v>41</v>
      </c>
      <c r="V158" s="35"/>
      <c r="W158" s="172">
        <f t="shared" si="6"/>
        <v>0</v>
      </c>
      <c r="X158" s="172">
        <v>0</v>
      </c>
      <c r="Y158" s="172">
        <f t="shared" si="7"/>
        <v>0</v>
      </c>
      <c r="Z158" s="172">
        <v>0</v>
      </c>
      <c r="AA158" s="173">
        <f t="shared" si="8"/>
        <v>0</v>
      </c>
      <c r="AR158" s="18" t="s">
        <v>171</v>
      </c>
      <c r="AT158" s="18" t="s">
        <v>167</v>
      </c>
      <c r="AU158" s="18" t="s">
        <v>82</v>
      </c>
      <c r="AY158" s="18" t="s">
        <v>165</v>
      </c>
      <c r="BE158" s="109">
        <f t="shared" si="9"/>
        <v>0</v>
      </c>
      <c r="BF158" s="109">
        <f t="shared" si="10"/>
        <v>0</v>
      </c>
      <c r="BG158" s="109">
        <f t="shared" si="11"/>
        <v>0</v>
      </c>
      <c r="BH158" s="109">
        <f t="shared" si="12"/>
        <v>0</v>
      </c>
      <c r="BI158" s="109">
        <f t="shared" si="13"/>
        <v>0</v>
      </c>
      <c r="BJ158" s="18" t="s">
        <v>144</v>
      </c>
      <c r="BK158" s="174">
        <f t="shared" si="14"/>
        <v>0</v>
      </c>
      <c r="BL158" s="18" t="s">
        <v>171</v>
      </c>
      <c r="BM158" s="18" t="s">
        <v>274</v>
      </c>
    </row>
    <row r="159" spans="2:65" s="1" customFormat="1" ht="25.5" customHeight="1">
      <c r="B159" s="34"/>
      <c r="C159" s="166" t="s">
        <v>211</v>
      </c>
      <c r="D159" s="166" t="s">
        <v>167</v>
      </c>
      <c r="E159" s="167" t="s">
        <v>1244</v>
      </c>
      <c r="F159" s="251" t="s">
        <v>1245</v>
      </c>
      <c r="G159" s="251"/>
      <c r="H159" s="251"/>
      <c r="I159" s="251"/>
      <c r="J159" s="168" t="s">
        <v>337</v>
      </c>
      <c r="K159" s="169">
        <v>8</v>
      </c>
      <c r="L159" s="252">
        <v>0</v>
      </c>
      <c r="M159" s="253"/>
      <c r="N159" s="254">
        <f t="shared" si="5"/>
        <v>0</v>
      </c>
      <c r="O159" s="254"/>
      <c r="P159" s="254"/>
      <c r="Q159" s="254"/>
      <c r="R159" s="36"/>
      <c r="T159" s="171" t="s">
        <v>20</v>
      </c>
      <c r="U159" s="43" t="s">
        <v>41</v>
      </c>
      <c r="V159" s="35"/>
      <c r="W159" s="172">
        <f t="shared" si="6"/>
        <v>0</v>
      </c>
      <c r="X159" s="172">
        <v>0</v>
      </c>
      <c r="Y159" s="172">
        <f t="shared" si="7"/>
        <v>0</v>
      </c>
      <c r="Z159" s="172">
        <v>0</v>
      </c>
      <c r="AA159" s="173">
        <f t="shared" si="8"/>
        <v>0</v>
      </c>
      <c r="AR159" s="18" t="s">
        <v>171</v>
      </c>
      <c r="AT159" s="18" t="s">
        <v>167</v>
      </c>
      <c r="AU159" s="18" t="s">
        <v>82</v>
      </c>
      <c r="AY159" s="18" t="s">
        <v>165</v>
      </c>
      <c r="BE159" s="109">
        <f t="shared" si="9"/>
        <v>0</v>
      </c>
      <c r="BF159" s="109">
        <f t="shared" si="10"/>
        <v>0</v>
      </c>
      <c r="BG159" s="109">
        <f t="shared" si="11"/>
        <v>0</v>
      </c>
      <c r="BH159" s="109">
        <f t="shared" si="12"/>
        <v>0</v>
      </c>
      <c r="BI159" s="109">
        <f t="shared" si="13"/>
        <v>0</v>
      </c>
      <c r="BJ159" s="18" t="s">
        <v>144</v>
      </c>
      <c r="BK159" s="174">
        <f t="shared" si="14"/>
        <v>0</v>
      </c>
      <c r="BL159" s="18" t="s">
        <v>171</v>
      </c>
      <c r="BM159" s="18" t="s">
        <v>277</v>
      </c>
    </row>
    <row r="160" spans="2:65" s="1" customFormat="1" ht="25.5" customHeight="1">
      <c r="B160" s="34"/>
      <c r="C160" s="166" t="s">
        <v>278</v>
      </c>
      <c r="D160" s="166" t="s">
        <v>167</v>
      </c>
      <c r="E160" s="167" t="s">
        <v>1246</v>
      </c>
      <c r="F160" s="251" t="s">
        <v>1247</v>
      </c>
      <c r="G160" s="251"/>
      <c r="H160" s="251"/>
      <c r="I160" s="251"/>
      <c r="J160" s="168" t="s">
        <v>337</v>
      </c>
      <c r="K160" s="169">
        <v>8</v>
      </c>
      <c r="L160" s="252">
        <v>0</v>
      </c>
      <c r="M160" s="253"/>
      <c r="N160" s="254">
        <f t="shared" si="5"/>
        <v>0</v>
      </c>
      <c r="O160" s="254"/>
      <c r="P160" s="254"/>
      <c r="Q160" s="254"/>
      <c r="R160" s="36"/>
      <c r="T160" s="171" t="s">
        <v>20</v>
      </c>
      <c r="U160" s="43" t="s">
        <v>41</v>
      </c>
      <c r="V160" s="35"/>
      <c r="W160" s="172">
        <f t="shared" si="6"/>
        <v>0</v>
      </c>
      <c r="X160" s="172">
        <v>0</v>
      </c>
      <c r="Y160" s="172">
        <f t="shared" si="7"/>
        <v>0</v>
      </c>
      <c r="Z160" s="172">
        <v>0</v>
      </c>
      <c r="AA160" s="173">
        <f t="shared" si="8"/>
        <v>0</v>
      </c>
      <c r="AR160" s="18" t="s">
        <v>171</v>
      </c>
      <c r="AT160" s="18" t="s">
        <v>167</v>
      </c>
      <c r="AU160" s="18" t="s">
        <v>82</v>
      </c>
      <c r="AY160" s="18" t="s">
        <v>165</v>
      </c>
      <c r="BE160" s="109">
        <f t="shared" si="9"/>
        <v>0</v>
      </c>
      <c r="BF160" s="109">
        <f t="shared" si="10"/>
        <v>0</v>
      </c>
      <c r="BG160" s="109">
        <f t="shared" si="11"/>
        <v>0</v>
      </c>
      <c r="BH160" s="109">
        <f t="shared" si="12"/>
        <v>0</v>
      </c>
      <c r="BI160" s="109">
        <f t="shared" si="13"/>
        <v>0</v>
      </c>
      <c r="BJ160" s="18" t="s">
        <v>144</v>
      </c>
      <c r="BK160" s="174">
        <f t="shared" si="14"/>
        <v>0</v>
      </c>
      <c r="BL160" s="18" t="s">
        <v>171</v>
      </c>
      <c r="BM160" s="18" t="s">
        <v>281</v>
      </c>
    </row>
    <row r="161" spans="2:65" s="1" customFormat="1" ht="25.5" customHeight="1">
      <c r="B161" s="34"/>
      <c r="C161" s="166" t="s">
        <v>215</v>
      </c>
      <c r="D161" s="166" t="s">
        <v>167</v>
      </c>
      <c r="E161" s="167" t="s">
        <v>1248</v>
      </c>
      <c r="F161" s="251" t="s">
        <v>1249</v>
      </c>
      <c r="G161" s="251"/>
      <c r="H161" s="251"/>
      <c r="I161" s="251"/>
      <c r="J161" s="168" t="s">
        <v>337</v>
      </c>
      <c r="K161" s="169">
        <v>161</v>
      </c>
      <c r="L161" s="252">
        <v>0</v>
      </c>
      <c r="M161" s="253"/>
      <c r="N161" s="254">
        <f aca="true" t="shared" si="15" ref="N161:N192">ROUND(L161*K161,3)</f>
        <v>0</v>
      </c>
      <c r="O161" s="254"/>
      <c r="P161" s="254"/>
      <c r="Q161" s="254"/>
      <c r="R161" s="36"/>
      <c r="T161" s="171" t="s">
        <v>20</v>
      </c>
      <c r="U161" s="43" t="s">
        <v>41</v>
      </c>
      <c r="V161" s="35"/>
      <c r="W161" s="172">
        <f aca="true" t="shared" si="16" ref="W161:W192">V161*K161</f>
        <v>0</v>
      </c>
      <c r="X161" s="172">
        <v>0</v>
      </c>
      <c r="Y161" s="172">
        <f aca="true" t="shared" si="17" ref="Y161:Y192">X161*K161</f>
        <v>0</v>
      </c>
      <c r="Z161" s="172">
        <v>0</v>
      </c>
      <c r="AA161" s="173">
        <f aca="true" t="shared" si="18" ref="AA161:AA192">Z161*K161</f>
        <v>0</v>
      </c>
      <c r="AR161" s="18" t="s">
        <v>171</v>
      </c>
      <c r="AT161" s="18" t="s">
        <v>167</v>
      </c>
      <c r="AU161" s="18" t="s">
        <v>82</v>
      </c>
      <c r="AY161" s="18" t="s">
        <v>165</v>
      </c>
      <c r="BE161" s="109">
        <f aca="true" t="shared" si="19" ref="BE161:BE192">IF(U161="základná",N161,0)</f>
        <v>0</v>
      </c>
      <c r="BF161" s="109">
        <f aca="true" t="shared" si="20" ref="BF161:BF192">IF(U161="znížená",N161,0)</f>
        <v>0</v>
      </c>
      <c r="BG161" s="109">
        <f aca="true" t="shared" si="21" ref="BG161:BG192">IF(U161="zákl. prenesená",N161,0)</f>
        <v>0</v>
      </c>
      <c r="BH161" s="109">
        <f aca="true" t="shared" si="22" ref="BH161:BH192">IF(U161="zníž. prenesená",N161,0)</f>
        <v>0</v>
      </c>
      <c r="BI161" s="109">
        <f aca="true" t="shared" si="23" ref="BI161:BI192">IF(U161="nulová",N161,0)</f>
        <v>0</v>
      </c>
      <c r="BJ161" s="18" t="s">
        <v>144</v>
      </c>
      <c r="BK161" s="174">
        <f aca="true" t="shared" si="24" ref="BK161:BK192">ROUND(L161*K161,3)</f>
        <v>0</v>
      </c>
      <c r="BL161" s="18" t="s">
        <v>171</v>
      </c>
      <c r="BM161" s="18" t="s">
        <v>284</v>
      </c>
    </row>
    <row r="162" spans="2:65" s="1" customFormat="1" ht="25.5" customHeight="1">
      <c r="B162" s="34"/>
      <c r="C162" s="166" t="s">
        <v>285</v>
      </c>
      <c r="D162" s="166" t="s">
        <v>167</v>
      </c>
      <c r="E162" s="167" t="s">
        <v>1250</v>
      </c>
      <c r="F162" s="251" t="s">
        <v>1251</v>
      </c>
      <c r="G162" s="251"/>
      <c r="H162" s="251"/>
      <c r="I162" s="251"/>
      <c r="J162" s="168" t="s">
        <v>337</v>
      </c>
      <c r="K162" s="169">
        <v>22</v>
      </c>
      <c r="L162" s="252">
        <v>0</v>
      </c>
      <c r="M162" s="253"/>
      <c r="N162" s="254">
        <f t="shared" si="15"/>
        <v>0</v>
      </c>
      <c r="O162" s="254"/>
      <c r="P162" s="254"/>
      <c r="Q162" s="254"/>
      <c r="R162" s="36"/>
      <c r="T162" s="171" t="s">
        <v>20</v>
      </c>
      <c r="U162" s="43" t="s">
        <v>41</v>
      </c>
      <c r="V162" s="35"/>
      <c r="W162" s="172">
        <f t="shared" si="16"/>
        <v>0</v>
      </c>
      <c r="X162" s="172">
        <v>0</v>
      </c>
      <c r="Y162" s="172">
        <f t="shared" si="17"/>
        <v>0</v>
      </c>
      <c r="Z162" s="172">
        <v>0</v>
      </c>
      <c r="AA162" s="173">
        <f t="shared" si="18"/>
        <v>0</v>
      </c>
      <c r="AR162" s="18" t="s">
        <v>171</v>
      </c>
      <c r="AT162" s="18" t="s">
        <v>167</v>
      </c>
      <c r="AU162" s="18" t="s">
        <v>82</v>
      </c>
      <c r="AY162" s="18" t="s">
        <v>165</v>
      </c>
      <c r="BE162" s="109">
        <f t="shared" si="19"/>
        <v>0</v>
      </c>
      <c r="BF162" s="109">
        <f t="shared" si="20"/>
        <v>0</v>
      </c>
      <c r="BG162" s="109">
        <f t="shared" si="21"/>
        <v>0</v>
      </c>
      <c r="BH162" s="109">
        <f t="shared" si="22"/>
        <v>0</v>
      </c>
      <c r="BI162" s="109">
        <f t="shared" si="23"/>
        <v>0</v>
      </c>
      <c r="BJ162" s="18" t="s">
        <v>144</v>
      </c>
      <c r="BK162" s="174">
        <f t="shared" si="24"/>
        <v>0</v>
      </c>
      <c r="BL162" s="18" t="s">
        <v>171</v>
      </c>
      <c r="BM162" s="18" t="s">
        <v>288</v>
      </c>
    </row>
    <row r="163" spans="2:65" s="1" customFormat="1" ht="25.5" customHeight="1">
      <c r="B163" s="34"/>
      <c r="C163" s="166" t="s">
        <v>218</v>
      </c>
      <c r="D163" s="166" t="s">
        <v>167</v>
      </c>
      <c r="E163" s="167" t="s">
        <v>1252</v>
      </c>
      <c r="F163" s="251" t="s">
        <v>1253</v>
      </c>
      <c r="G163" s="251"/>
      <c r="H163" s="251"/>
      <c r="I163" s="251"/>
      <c r="J163" s="168" t="s">
        <v>337</v>
      </c>
      <c r="K163" s="169">
        <v>20</v>
      </c>
      <c r="L163" s="252">
        <v>0</v>
      </c>
      <c r="M163" s="253"/>
      <c r="N163" s="254">
        <f t="shared" si="15"/>
        <v>0</v>
      </c>
      <c r="O163" s="254"/>
      <c r="P163" s="254"/>
      <c r="Q163" s="254"/>
      <c r="R163" s="36"/>
      <c r="T163" s="171" t="s">
        <v>20</v>
      </c>
      <c r="U163" s="43" t="s">
        <v>41</v>
      </c>
      <c r="V163" s="35"/>
      <c r="W163" s="172">
        <f t="shared" si="16"/>
        <v>0</v>
      </c>
      <c r="X163" s="172">
        <v>0</v>
      </c>
      <c r="Y163" s="172">
        <f t="shared" si="17"/>
        <v>0</v>
      </c>
      <c r="Z163" s="172">
        <v>0</v>
      </c>
      <c r="AA163" s="173">
        <f t="shared" si="18"/>
        <v>0</v>
      </c>
      <c r="AR163" s="18" t="s">
        <v>171</v>
      </c>
      <c r="AT163" s="18" t="s">
        <v>167</v>
      </c>
      <c r="AU163" s="18" t="s">
        <v>82</v>
      </c>
      <c r="AY163" s="18" t="s">
        <v>165</v>
      </c>
      <c r="BE163" s="109">
        <f t="shared" si="19"/>
        <v>0</v>
      </c>
      <c r="BF163" s="109">
        <f t="shared" si="20"/>
        <v>0</v>
      </c>
      <c r="BG163" s="109">
        <f t="shared" si="21"/>
        <v>0</v>
      </c>
      <c r="BH163" s="109">
        <f t="shared" si="22"/>
        <v>0</v>
      </c>
      <c r="BI163" s="109">
        <f t="shared" si="23"/>
        <v>0</v>
      </c>
      <c r="BJ163" s="18" t="s">
        <v>144</v>
      </c>
      <c r="BK163" s="174">
        <f t="shared" si="24"/>
        <v>0</v>
      </c>
      <c r="BL163" s="18" t="s">
        <v>171</v>
      </c>
      <c r="BM163" s="18" t="s">
        <v>291</v>
      </c>
    </row>
    <row r="164" spans="2:65" s="1" customFormat="1" ht="25.5" customHeight="1">
      <c r="B164" s="34"/>
      <c r="C164" s="166" t="s">
        <v>292</v>
      </c>
      <c r="D164" s="166" t="s">
        <v>167</v>
      </c>
      <c r="E164" s="167" t="s">
        <v>1254</v>
      </c>
      <c r="F164" s="251" t="s">
        <v>1255</v>
      </c>
      <c r="G164" s="251"/>
      <c r="H164" s="251"/>
      <c r="I164" s="251"/>
      <c r="J164" s="168" t="s">
        <v>337</v>
      </c>
      <c r="K164" s="169">
        <v>43</v>
      </c>
      <c r="L164" s="252">
        <v>0</v>
      </c>
      <c r="M164" s="253"/>
      <c r="N164" s="254">
        <f t="shared" si="15"/>
        <v>0</v>
      </c>
      <c r="O164" s="254"/>
      <c r="P164" s="254"/>
      <c r="Q164" s="254"/>
      <c r="R164" s="36"/>
      <c r="T164" s="171" t="s">
        <v>20</v>
      </c>
      <c r="U164" s="43" t="s">
        <v>41</v>
      </c>
      <c r="V164" s="35"/>
      <c r="W164" s="172">
        <f t="shared" si="16"/>
        <v>0</v>
      </c>
      <c r="X164" s="172">
        <v>0</v>
      </c>
      <c r="Y164" s="172">
        <f t="shared" si="17"/>
        <v>0</v>
      </c>
      <c r="Z164" s="172">
        <v>0</v>
      </c>
      <c r="AA164" s="173">
        <f t="shared" si="18"/>
        <v>0</v>
      </c>
      <c r="AR164" s="18" t="s">
        <v>171</v>
      </c>
      <c r="AT164" s="18" t="s">
        <v>167</v>
      </c>
      <c r="AU164" s="18" t="s">
        <v>82</v>
      </c>
      <c r="AY164" s="18" t="s">
        <v>165</v>
      </c>
      <c r="BE164" s="109">
        <f t="shared" si="19"/>
        <v>0</v>
      </c>
      <c r="BF164" s="109">
        <f t="shared" si="20"/>
        <v>0</v>
      </c>
      <c r="BG164" s="109">
        <f t="shared" si="21"/>
        <v>0</v>
      </c>
      <c r="BH164" s="109">
        <f t="shared" si="22"/>
        <v>0</v>
      </c>
      <c r="BI164" s="109">
        <f t="shared" si="23"/>
        <v>0</v>
      </c>
      <c r="BJ164" s="18" t="s">
        <v>144</v>
      </c>
      <c r="BK164" s="174">
        <f t="shared" si="24"/>
        <v>0</v>
      </c>
      <c r="BL164" s="18" t="s">
        <v>171</v>
      </c>
      <c r="BM164" s="18" t="s">
        <v>295</v>
      </c>
    </row>
    <row r="165" spans="2:65" s="1" customFormat="1" ht="25.5" customHeight="1">
      <c r="B165" s="34"/>
      <c r="C165" s="166" t="s">
        <v>223</v>
      </c>
      <c r="D165" s="166" t="s">
        <v>167</v>
      </c>
      <c r="E165" s="167" t="s">
        <v>1256</v>
      </c>
      <c r="F165" s="251" t="s">
        <v>1257</v>
      </c>
      <c r="G165" s="251"/>
      <c r="H165" s="251"/>
      <c r="I165" s="251"/>
      <c r="J165" s="168" t="s">
        <v>337</v>
      </c>
      <c r="K165" s="169">
        <v>4</v>
      </c>
      <c r="L165" s="252">
        <v>0</v>
      </c>
      <c r="M165" s="253"/>
      <c r="N165" s="254">
        <f t="shared" si="15"/>
        <v>0</v>
      </c>
      <c r="O165" s="254"/>
      <c r="P165" s="254"/>
      <c r="Q165" s="254"/>
      <c r="R165" s="36"/>
      <c r="T165" s="171" t="s">
        <v>20</v>
      </c>
      <c r="U165" s="43" t="s">
        <v>41</v>
      </c>
      <c r="V165" s="35"/>
      <c r="W165" s="172">
        <f t="shared" si="16"/>
        <v>0</v>
      </c>
      <c r="X165" s="172">
        <v>0</v>
      </c>
      <c r="Y165" s="172">
        <f t="shared" si="17"/>
        <v>0</v>
      </c>
      <c r="Z165" s="172">
        <v>0</v>
      </c>
      <c r="AA165" s="173">
        <f t="shared" si="18"/>
        <v>0</v>
      </c>
      <c r="AR165" s="18" t="s">
        <v>171</v>
      </c>
      <c r="AT165" s="18" t="s">
        <v>167</v>
      </c>
      <c r="AU165" s="18" t="s">
        <v>82</v>
      </c>
      <c r="AY165" s="18" t="s">
        <v>165</v>
      </c>
      <c r="BE165" s="109">
        <f t="shared" si="19"/>
        <v>0</v>
      </c>
      <c r="BF165" s="109">
        <f t="shared" si="20"/>
        <v>0</v>
      </c>
      <c r="BG165" s="109">
        <f t="shared" si="21"/>
        <v>0</v>
      </c>
      <c r="BH165" s="109">
        <f t="shared" si="22"/>
        <v>0</v>
      </c>
      <c r="BI165" s="109">
        <f t="shared" si="23"/>
        <v>0</v>
      </c>
      <c r="BJ165" s="18" t="s">
        <v>144</v>
      </c>
      <c r="BK165" s="174">
        <f t="shared" si="24"/>
        <v>0</v>
      </c>
      <c r="BL165" s="18" t="s">
        <v>171</v>
      </c>
      <c r="BM165" s="18" t="s">
        <v>298</v>
      </c>
    </row>
    <row r="166" spans="2:65" s="1" customFormat="1" ht="38.25" customHeight="1">
      <c r="B166" s="34"/>
      <c r="C166" s="166" t="s">
        <v>299</v>
      </c>
      <c r="D166" s="166" t="s">
        <v>167</v>
      </c>
      <c r="E166" s="167" t="s">
        <v>1258</v>
      </c>
      <c r="F166" s="251" t="s">
        <v>1259</v>
      </c>
      <c r="G166" s="251"/>
      <c r="H166" s="251"/>
      <c r="I166" s="251"/>
      <c r="J166" s="168" t="s">
        <v>222</v>
      </c>
      <c r="K166" s="169">
        <v>220</v>
      </c>
      <c r="L166" s="252">
        <v>0</v>
      </c>
      <c r="M166" s="253"/>
      <c r="N166" s="254">
        <f t="shared" si="15"/>
        <v>0</v>
      </c>
      <c r="O166" s="254"/>
      <c r="P166" s="254"/>
      <c r="Q166" s="254"/>
      <c r="R166" s="36"/>
      <c r="T166" s="171" t="s">
        <v>20</v>
      </c>
      <c r="U166" s="43" t="s">
        <v>41</v>
      </c>
      <c r="V166" s="35"/>
      <c r="W166" s="172">
        <f t="shared" si="16"/>
        <v>0</v>
      </c>
      <c r="X166" s="172">
        <v>0</v>
      </c>
      <c r="Y166" s="172">
        <f t="shared" si="17"/>
        <v>0</v>
      </c>
      <c r="Z166" s="172">
        <v>0</v>
      </c>
      <c r="AA166" s="173">
        <f t="shared" si="18"/>
        <v>0</v>
      </c>
      <c r="AR166" s="18" t="s">
        <v>171</v>
      </c>
      <c r="AT166" s="18" t="s">
        <v>167</v>
      </c>
      <c r="AU166" s="18" t="s">
        <v>82</v>
      </c>
      <c r="AY166" s="18" t="s">
        <v>165</v>
      </c>
      <c r="BE166" s="109">
        <f t="shared" si="19"/>
        <v>0</v>
      </c>
      <c r="BF166" s="109">
        <f t="shared" si="20"/>
        <v>0</v>
      </c>
      <c r="BG166" s="109">
        <f t="shared" si="21"/>
        <v>0</v>
      </c>
      <c r="BH166" s="109">
        <f t="shared" si="22"/>
        <v>0</v>
      </c>
      <c r="BI166" s="109">
        <f t="shared" si="23"/>
        <v>0</v>
      </c>
      <c r="BJ166" s="18" t="s">
        <v>144</v>
      </c>
      <c r="BK166" s="174">
        <f t="shared" si="24"/>
        <v>0</v>
      </c>
      <c r="BL166" s="18" t="s">
        <v>171</v>
      </c>
      <c r="BM166" s="18" t="s">
        <v>302</v>
      </c>
    </row>
    <row r="167" spans="2:65" s="1" customFormat="1" ht="16.5" customHeight="1">
      <c r="B167" s="34"/>
      <c r="C167" s="166" t="s">
        <v>228</v>
      </c>
      <c r="D167" s="166" t="s">
        <v>167</v>
      </c>
      <c r="E167" s="167" t="s">
        <v>1260</v>
      </c>
      <c r="F167" s="251" t="s">
        <v>1261</v>
      </c>
      <c r="G167" s="251"/>
      <c r="H167" s="251"/>
      <c r="I167" s="251"/>
      <c r="J167" s="168" t="s">
        <v>227</v>
      </c>
      <c r="K167" s="169">
        <v>105</v>
      </c>
      <c r="L167" s="252">
        <v>0</v>
      </c>
      <c r="M167" s="253"/>
      <c r="N167" s="254">
        <f t="shared" si="15"/>
        <v>0</v>
      </c>
      <c r="O167" s="254"/>
      <c r="P167" s="254"/>
      <c r="Q167" s="254"/>
      <c r="R167" s="36"/>
      <c r="T167" s="171" t="s">
        <v>20</v>
      </c>
      <c r="U167" s="43" t="s">
        <v>41</v>
      </c>
      <c r="V167" s="35"/>
      <c r="W167" s="172">
        <f t="shared" si="16"/>
        <v>0</v>
      </c>
      <c r="X167" s="172">
        <v>0</v>
      </c>
      <c r="Y167" s="172">
        <f t="shared" si="17"/>
        <v>0</v>
      </c>
      <c r="Z167" s="172">
        <v>0</v>
      </c>
      <c r="AA167" s="173">
        <f t="shared" si="18"/>
        <v>0</v>
      </c>
      <c r="AR167" s="18" t="s">
        <v>171</v>
      </c>
      <c r="AT167" s="18" t="s">
        <v>167</v>
      </c>
      <c r="AU167" s="18" t="s">
        <v>82</v>
      </c>
      <c r="AY167" s="18" t="s">
        <v>165</v>
      </c>
      <c r="BE167" s="109">
        <f t="shared" si="19"/>
        <v>0</v>
      </c>
      <c r="BF167" s="109">
        <f t="shared" si="20"/>
        <v>0</v>
      </c>
      <c r="BG167" s="109">
        <f t="shared" si="21"/>
        <v>0</v>
      </c>
      <c r="BH167" s="109">
        <f t="shared" si="22"/>
        <v>0</v>
      </c>
      <c r="BI167" s="109">
        <f t="shared" si="23"/>
        <v>0</v>
      </c>
      <c r="BJ167" s="18" t="s">
        <v>144</v>
      </c>
      <c r="BK167" s="174">
        <f t="shared" si="24"/>
        <v>0</v>
      </c>
      <c r="BL167" s="18" t="s">
        <v>171</v>
      </c>
      <c r="BM167" s="18" t="s">
        <v>305</v>
      </c>
    </row>
    <row r="168" spans="2:65" s="1" customFormat="1" ht="16.5" customHeight="1">
      <c r="B168" s="34"/>
      <c r="C168" s="166" t="s">
        <v>306</v>
      </c>
      <c r="D168" s="166" t="s">
        <v>167</v>
      </c>
      <c r="E168" s="167" t="s">
        <v>1262</v>
      </c>
      <c r="F168" s="251" t="s">
        <v>1263</v>
      </c>
      <c r="G168" s="251"/>
      <c r="H168" s="251"/>
      <c r="I168" s="251"/>
      <c r="J168" s="168" t="s">
        <v>227</v>
      </c>
      <c r="K168" s="169">
        <v>63</v>
      </c>
      <c r="L168" s="252">
        <v>0</v>
      </c>
      <c r="M168" s="253"/>
      <c r="N168" s="254">
        <f t="shared" si="15"/>
        <v>0</v>
      </c>
      <c r="O168" s="254"/>
      <c r="P168" s="254"/>
      <c r="Q168" s="254"/>
      <c r="R168" s="36"/>
      <c r="T168" s="171" t="s">
        <v>20</v>
      </c>
      <c r="U168" s="43" t="s">
        <v>41</v>
      </c>
      <c r="V168" s="35"/>
      <c r="W168" s="172">
        <f t="shared" si="16"/>
        <v>0</v>
      </c>
      <c r="X168" s="172">
        <v>0</v>
      </c>
      <c r="Y168" s="172">
        <f t="shared" si="17"/>
        <v>0</v>
      </c>
      <c r="Z168" s="172">
        <v>0</v>
      </c>
      <c r="AA168" s="173">
        <f t="shared" si="18"/>
        <v>0</v>
      </c>
      <c r="AR168" s="18" t="s">
        <v>171</v>
      </c>
      <c r="AT168" s="18" t="s">
        <v>167</v>
      </c>
      <c r="AU168" s="18" t="s">
        <v>82</v>
      </c>
      <c r="AY168" s="18" t="s">
        <v>165</v>
      </c>
      <c r="BE168" s="109">
        <f t="shared" si="19"/>
        <v>0</v>
      </c>
      <c r="BF168" s="109">
        <f t="shared" si="20"/>
        <v>0</v>
      </c>
      <c r="BG168" s="109">
        <f t="shared" si="21"/>
        <v>0</v>
      </c>
      <c r="BH168" s="109">
        <f t="shared" si="22"/>
        <v>0</v>
      </c>
      <c r="BI168" s="109">
        <f t="shared" si="23"/>
        <v>0</v>
      </c>
      <c r="BJ168" s="18" t="s">
        <v>144</v>
      </c>
      <c r="BK168" s="174">
        <f t="shared" si="24"/>
        <v>0</v>
      </c>
      <c r="BL168" s="18" t="s">
        <v>171</v>
      </c>
      <c r="BM168" s="18" t="s">
        <v>309</v>
      </c>
    </row>
    <row r="169" spans="2:65" s="1" customFormat="1" ht="25.5" customHeight="1">
      <c r="B169" s="34"/>
      <c r="C169" s="166" t="s">
        <v>232</v>
      </c>
      <c r="D169" s="166" t="s">
        <v>167</v>
      </c>
      <c r="E169" s="167" t="s">
        <v>1264</v>
      </c>
      <c r="F169" s="251" t="s">
        <v>1265</v>
      </c>
      <c r="G169" s="251"/>
      <c r="H169" s="251"/>
      <c r="I169" s="251"/>
      <c r="J169" s="168" t="s">
        <v>337</v>
      </c>
      <c r="K169" s="169">
        <v>4</v>
      </c>
      <c r="L169" s="252">
        <v>0</v>
      </c>
      <c r="M169" s="253"/>
      <c r="N169" s="254">
        <f t="shared" si="15"/>
        <v>0</v>
      </c>
      <c r="O169" s="254"/>
      <c r="P169" s="254"/>
      <c r="Q169" s="254"/>
      <c r="R169" s="36"/>
      <c r="T169" s="171" t="s">
        <v>20</v>
      </c>
      <c r="U169" s="43" t="s">
        <v>41</v>
      </c>
      <c r="V169" s="35"/>
      <c r="W169" s="172">
        <f t="shared" si="16"/>
        <v>0</v>
      </c>
      <c r="X169" s="172">
        <v>0</v>
      </c>
      <c r="Y169" s="172">
        <f t="shared" si="17"/>
        <v>0</v>
      </c>
      <c r="Z169" s="172">
        <v>0</v>
      </c>
      <c r="AA169" s="173">
        <f t="shared" si="18"/>
        <v>0</v>
      </c>
      <c r="AR169" s="18" t="s">
        <v>171</v>
      </c>
      <c r="AT169" s="18" t="s">
        <v>167</v>
      </c>
      <c r="AU169" s="18" t="s">
        <v>82</v>
      </c>
      <c r="AY169" s="18" t="s">
        <v>165</v>
      </c>
      <c r="BE169" s="109">
        <f t="shared" si="19"/>
        <v>0</v>
      </c>
      <c r="BF169" s="109">
        <f t="shared" si="20"/>
        <v>0</v>
      </c>
      <c r="BG169" s="109">
        <f t="shared" si="21"/>
        <v>0</v>
      </c>
      <c r="BH169" s="109">
        <f t="shared" si="22"/>
        <v>0</v>
      </c>
      <c r="BI169" s="109">
        <f t="shared" si="23"/>
        <v>0</v>
      </c>
      <c r="BJ169" s="18" t="s">
        <v>144</v>
      </c>
      <c r="BK169" s="174">
        <f t="shared" si="24"/>
        <v>0</v>
      </c>
      <c r="BL169" s="18" t="s">
        <v>171</v>
      </c>
      <c r="BM169" s="18" t="s">
        <v>312</v>
      </c>
    </row>
    <row r="170" spans="2:65" s="1" customFormat="1" ht="25.5" customHeight="1">
      <c r="B170" s="34"/>
      <c r="C170" s="166" t="s">
        <v>313</v>
      </c>
      <c r="D170" s="166" t="s">
        <v>167</v>
      </c>
      <c r="E170" s="167" t="s">
        <v>1266</v>
      </c>
      <c r="F170" s="251" t="s">
        <v>1267</v>
      </c>
      <c r="G170" s="251"/>
      <c r="H170" s="251"/>
      <c r="I170" s="251"/>
      <c r="J170" s="168" t="s">
        <v>337</v>
      </c>
      <c r="K170" s="169">
        <v>50</v>
      </c>
      <c r="L170" s="252">
        <v>0</v>
      </c>
      <c r="M170" s="253"/>
      <c r="N170" s="254">
        <f t="shared" si="15"/>
        <v>0</v>
      </c>
      <c r="O170" s="254"/>
      <c r="P170" s="254"/>
      <c r="Q170" s="254"/>
      <c r="R170" s="36"/>
      <c r="T170" s="171" t="s">
        <v>20</v>
      </c>
      <c r="U170" s="43" t="s">
        <v>41</v>
      </c>
      <c r="V170" s="35"/>
      <c r="W170" s="172">
        <f t="shared" si="16"/>
        <v>0</v>
      </c>
      <c r="X170" s="172">
        <v>0</v>
      </c>
      <c r="Y170" s="172">
        <f t="shared" si="17"/>
        <v>0</v>
      </c>
      <c r="Z170" s="172">
        <v>0</v>
      </c>
      <c r="AA170" s="173">
        <f t="shared" si="18"/>
        <v>0</v>
      </c>
      <c r="AR170" s="18" t="s">
        <v>171</v>
      </c>
      <c r="AT170" s="18" t="s">
        <v>167</v>
      </c>
      <c r="AU170" s="18" t="s">
        <v>82</v>
      </c>
      <c r="AY170" s="18" t="s">
        <v>165</v>
      </c>
      <c r="BE170" s="109">
        <f t="shared" si="19"/>
        <v>0</v>
      </c>
      <c r="BF170" s="109">
        <f t="shared" si="20"/>
        <v>0</v>
      </c>
      <c r="BG170" s="109">
        <f t="shared" si="21"/>
        <v>0</v>
      </c>
      <c r="BH170" s="109">
        <f t="shared" si="22"/>
        <v>0</v>
      </c>
      <c r="BI170" s="109">
        <f t="shared" si="23"/>
        <v>0</v>
      </c>
      <c r="BJ170" s="18" t="s">
        <v>144</v>
      </c>
      <c r="BK170" s="174">
        <f t="shared" si="24"/>
        <v>0</v>
      </c>
      <c r="BL170" s="18" t="s">
        <v>171</v>
      </c>
      <c r="BM170" s="18" t="s">
        <v>316</v>
      </c>
    </row>
    <row r="171" spans="2:65" s="1" customFormat="1" ht="25.5" customHeight="1">
      <c r="B171" s="34"/>
      <c r="C171" s="166" t="s">
        <v>235</v>
      </c>
      <c r="D171" s="166" t="s">
        <v>167</v>
      </c>
      <c r="E171" s="167" t="s">
        <v>1268</v>
      </c>
      <c r="F171" s="251" t="s">
        <v>1269</v>
      </c>
      <c r="G171" s="251"/>
      <c r="H171" s="251"/>
      <c r="I171" s="251"/>
      <c r="J171" s="168" t="s">
        <v>337</v>
      </c>
      <c r="K171" s="169">
        <v>150</v>
      </c>
      <c r="L171" s="252">
        <v>0</v>
      </c>
      <c r="M171" s="253"/>
      <c r="N171" s="254">
        <f t="shared" si="15"/>
        <v>0</v>
      </c>
      <c r="O171" s="254"/>
      <c r="P171" s="254"/>
      <c r="Q171" s="254"/>
      <c r="R171" s="36"/>
      <c r="T171" s="171" t="s">
        <v>20</v>
      </c>
      <c r="U171" s="43" t="s">
        <v>41</v>
      </c>
      <c r="V171" s="35"/>
      <c r="W171" s="172">
        <f t="shared" si="16"/>
        <v>0</v>
      </c>
      <c r="X171" s="172">
        <v>0</v>
      </c>
      <c r="Y171" s="172">
        <f t="shared" si="17"/>
        <v>0</v>
      </c>
      <c r="Z171" s="172">
        <v>0</v>
      </c>
      <c r="AA171" s="173">
        <f t="shared" si="18"/>
        <v>0</v>
      </c>
      <c r="AR171" s="18" t="s">
        <v>171</v>
      </c>
      <c r="AT171" s="18" t="s">
        <v>167</v>
      </c>
      <c r="AU171" s="18" t="s">
        <v>82</v>
      </c>
      <c r="AY171" s="18" t="s">
        <v>165</v>
      </c>
      <c r="BE171" s="109">
        <f t="shared" si="19"/>
        <v>0</v>
      </c>
      <c r="BF171" s="109">
        <f t="shared" si="20"/>
        <v>0</v>
      </c>
      <c r="BG171" s="109">
        <f t="shared" si="21"/>
        <v>0</v>
      </c>
      <c r="BH171" s="109">
        <f t="shared" si="22"/>
        <v>0</v>
      </c>
      <c r="BI171" s="109">
        <f t="shared" si="23"/>
        <v>0</v>
      </c>
      <c r="BJ171" s="18" t="s">
        <v>144</v>
      </c>
      <c r="BK171" s="174">
        <f t="shared" si="24"/>
        <v>0</v>
      </c>
      <c r="BL171" s="18" t="s">
        <v>171</v>
      </c>
      <c r="BM171" s="18" t="s">
        <v>319</v>
      </c>
    </row>
    <row r="172" spans="2:65" s="1" customFormat="1" ht="25.5" customHeight="1">
      <c r="B172" s="34"/>
      <c r="C172" s="166" t="s">
        <v>320</v>
      </c>
      <c r="D172" s="166" t="s">
        <v>167</v>
      </c>
      <c r="E172" s="167" t="s">
        <v>1270</v>
      </c>
      <c r="F172" s="251" t="s">
        <v>1271</v>
      </c>
      <c r="G172" s="251"/>
      <c r="H172" s="251"/>
      <c r="I172" s="251"/>
      <c r="J172" s="168" t="s">
        <v>337</v>
      </c>
      <c r="K172" s="169">
        <v>8</v>
      </c>
      <c r="L172" s="252">
        <v>0</v>
      </c>
      <c r="M172" s="253"/>
      <c r="N172" s="254">
        <f t="shared" si="15"/>
        <v>0</v>
      </c>
      <c r="O172" s="254"/>
      <c r="P172" s="254"/>
      <c r="Q172" s="254"/>
      <c r="R172" s="36"/>
      <c r="T172" s="171" t="s">
        <v>20</v>
      </c>
      <c r="U172" s="43" t="s">
        <v>41</v>
      </c>
      <c r="V172" s="35"/>
      <c r="W172" s="172">
        <f t="shared" si="16"/>
        <v>0</v>
      </c>
      <c r="X172" s="172">
        <v>0</v>
      </c>
      <c r="Y172" s="172">
        <f t="shared" si="17"/>
        <v>0</v>
      </c>
      <c r="Z172" s="172">
        <v>0</v>
      </c>
      <c r="AA172" s="173">
        <f t="shared" si="18"/>
        <v>0</v>
      </c>
      <c r="AR172" s="18" t="s">
        <v>171</v>
      </c>
      <c r="AT172" s="18" t="s">
        <v>167</v>
      </c>
      <c r="AU172" s="18" t="s">
        <v>82</v>
      </c>
      <c r="AY172" s="18" t="s">
        <v>165</v>
      </c>
      <c r="BE172" s="109">
        <f t="shared" si="19"/>
        <v>0</v>
      </c>
      <c r="BF172" s="109">
        <f t="shared" si="20"/>
        <v>0</v>
      </c>
      <c r="BG172" s="109">
        <f t="shared" si="21"/>
        <v>0</v>
      </c>
      <c r="BH172" s="109">
        <f t="shared" si="22"/>
        <v>0</v>
      </c>
      <c r="BI172" s="109">
        <f t="shared" si="23"/>
        <v>0</v>
      </c>
      <c r="BJ172" s="18" t="s">
        <v>144</v>
      </c>
      <c r="BK172" s="174">
        <f t="shared" si="24"/>
        <v>0</v>
      </c>
      <c r="BL172" s="18" t="s">
        <v>171</v>
      </c>
      <c r="BM172" s="18" t="s">
        <v>323</v>
      </c>
    </row>
    <row r="173" spans="2:65" s="1" customFormat="1" ht="25.5" customHeight="1">
      <c r="B173" s="34"/>
      <c r="C173" s="166" t="s">
        <v>239</v>
      </c>
      <c r="D173" s="166" t="s">
        <v>167</v>
      </c>
      <c r="E173" s="167" t="s">
        <v>1272</v>
      </c>
      <c r="F173" s="251" t="s">
        <v>1273</v>
      </c>
      <c r="G173" s="251"/>
      <c r="H173" s="251"/>
      <c r="I173" s="251"/>
      <c r="J173" s="168" t="s">
        <v>337</v>
      </c>
      <c r="K173" s="169">
        <v>4</v>
      </c>
      <c r="L173" s="252">
        <v>0</v>
      </c>
      <c r="M173" s="253"/>
      <c r="N173" s="254">
        <f t="shared" si="15"/>
        <v>0</v>
      </c>
      <c r="O173" s="254"/>
      <c r="P173" s="254"/>
      <c r="Q173" s="254"/>
      <c r="R173" s="36"/>
      <c r="T173" s="171" t="s">
        <v>20</v>
      </c>
      <c r="U173" s="43" t="s">
        <v>41</v>
      </c>
      <c r="V173" s="35"/>
      <c r="W173" s="172">
        <f t="shared" si="16"/>
        <v>0</v>
      </c>
      <c r="X173" s="172">
        <v>0</v>
      </c>
      <c r="Y173" s="172">
        <f t="shared" si="17"/>
        <v>0</v>
      </c>
      <c r="Z173" s="172">
        <v>0</v>
      </c>
      <c r="AA173" s="173">
        <f t="shared" si="18"/>
        <v>0</v>
      </c>
      <c r="AR173" s="18" t="s">
        <v>171</v>
      </c>
      <c r="AT173" s="18" t="s">
        <v>167</v>
      </c>
      <c r="AU173" s="18" t="s">
        <v>82</v>
      </c>
      <c r="AY173" s="18" t="s">
        <v>165</v>
      </c>
      <c r="BE173" s="109">
        <f t="shared" si="19"/>
        <v>0</v>
      </c>
      <c r="BF173" s="109">
        <f t="shared" si="20"/>
        <v>0</v>
      </c>
      <c r="BG173" s="109">
        <f t="shared" si="21"/>
        <v>0</v>
      </c>
      <c r="BH173" s="109">
        <f t="shared" si="22"/>
        <v>0</v>
      </c>
      <c r="BI173" s="109">
        <f t="shared" si="23"/>
        <v>0</v>
      </c>
      <c r="BJ173" s="18" t="s">
        <v>144</v>
      </c>
      <c r="BK173" s="174">
        <f t="shared" si="24"/>
        <v>0</v>
      </c>
      <c r="BL173" s="18" t="s">
        <v>171</v>
      </c>
      <c r="BM173" s="18" t="s">
        <v>326</v>
      </c>
    </row>
    <row r="174" spans="2:65" s="1" customFormat="1" ht="25.5" customHeight="1">
      <c r="B174" s="34"/>
      <c r="C174" s="166" t="s">
        <v>327</v>
      </c>
      <c r="D174" s="166" t="s">
        <v>167</v>
      </c>
      <c r="E174" s="167" t="s">
        <v>1274</v>
      </c>
      <c r="F174" s="251" t="s">
        <v>1275</v>
      </c>
      <c r="G174" s="251"/>
      <c r="H174" s="251"/>
      <c r="I174" s="251"/>
      <c r="J174" s="168" t="s">
        <v>337</v>
      </c>
      <c r="K174" s="169">
        <v>4</v>
      </c>
      <c r="L174" s="252">
        <v>0</v>
      </c>
      <c r="M174" s="253"/>
      <c r="N174" s="254">
        <f t="shared" si="15"/>
        <v>0</v>
      </c>
      <c r="O174" s="254"/>
      <c r="P174" s="254"/>
      <c r="Q174" s="254"/>
      <c r="R174" s="36"/>
      <c r="T174" s="171" t="s">
        <v>20</v>
      </c>
      <c r="U174" s="43" t="s">
        <v>41</v>
      </c>
      <c r="V174" s="35"/>
      <c r="W174" s="172">
        <f t="shared" si="16"/>
        <v>0</v>
      </c>
      <c r="X174" s="172">
        <v>0</v>
      </c>
      <c r="Y174" s="172">
        <f t="shared" si="17"/>
        <v>0</v>
      </c>
      <c r="Z174" s="172">
        <v>0</v>
      </c>
      <c r="AA174" s="173">
        <f t="shared" si="18"/>
        <v>0</v>
      </c>
      <c r="AR174" s="18" t="s">
        <v>171</v>
      </c>
      <c r="AT174" s="18" t="s">
        <v>167</v>
      </c>
      <c r="AU174" s="18" t="s">
        <v>82</v>
      </c>
      <c r="AY174" s="18" t="s">
        <v>165</v>
      </c>
      <c r="BE174" s="109">
        <f t="shared" si="19"/>
        <v>0</v>
      </c>
      <c r="BF174" s="109">
        <f t="shared" si="20"/>
        <v>0</v>
      </c>
      <c r="BG174" s="109">
        <f t="shared" si="21"/>
        <v>0</v>
      </c>
      <c r="BH174" s="109">
        <f t="shared" si="22"/>
        <v>0</v>
      </c>
      <c r="BI174" s="109">
        <f t="shared" si="23"/>
        <v>0</v>
      </c>
      <c r="BJ174" s="18" t="s">
        <v>144</v>
      </c>
      <c r="BK174" s="174">
        <f t="shared" si="24"/>
        <v>0</v>
      </c>
      <c r="BL174" s="18" t="s">
        <v>171</v>
      </c>
      <c r="BM174" s="18" t="s">
        <v>330</v>
      </c>
    </row>
    <row r="175" spans="2:65" s="1" customFormat="1" ht="25.5" customHeight="1">
      <c r="B175" s="34"/>
      <c r="C175" s="166" t="s">
        <v>242</v>
      </c>
      <c r="D175" s="166" t="s">
        <v>167</v>
      </c>
      <c r="E175" s="167" t="s">
        <v>1276</v>
      </c>
      <c r="F175" s="251" t="s">
        <v>1277</v>
      </c>
      <c r="G175" s="251"/>
      <c r="H175" s="251"/>
      <c r="I175" s="251"/>
      <c r="J175" s="168" t="s">
        <v>337</v>
      </c>
      <c r="K175" s="169">
        <v>4</v>
      </c>
      <c r="L175" s="252">
        <v>0</v>
      </c>
      <c r="M175" s="253"/>
      <c r="N175" s="254">
        <f t="shared" si="15"/>
        <v>0</v>
      </c>
      <c r="O175" s="254"/>
      <c r="P175" s="254"/>
      <c r="Q175" s="254"/>
      <c r="R175" s="36"/>
      <c r="T175" s="171" t="s">
        <v>20</v>
      </c>
      <c r="U175" s="43" t="s">
        <v>41</v>
      </c>
      <c r="V175" s="35"/>
      <c r="W175" s="172">
        <f t="shared" si="16"/>
        <v>0</v>
      </c>
      <c r="X175" s="172">
        <v>0</v>
      </c>
      <c r="Y175" s="172">
        <f t="shared" si="17"/>
        <v>0</v>
      </c>
      <c r="Z175" s="172">
        <v>0</v>
      </c>
      <c r="AA175" s="173">
        <f t="shared" si="18"/>
        <v>0</v>
      </c>
      <c r="AR175" s="18" t="s">
        <v>171</v>
      </c>
      <c r="AT175" s="18" t="s">
        <v>167</v>
      </c>
      <c r="AU175" s="18" t="s">
        <v>82</v>
      </c>
      <c r="AY175" s="18" t="s">
        <v>165</v>
      </c>
      <c r="BE175" s="109">
        <f t="shared" si="19"/>
        <v>0</v>
      </c>
      <c r="BF175" s="109">
        <f t="shared" si="20"/>
        <v>0</v>
      </c>
      <c r="BG175" s="109">
        <f t="shared" si="21"/>
        <v>0</v>
      </c>
      <c r="BH175" s="109">
        <f t="shared" si="22"/>
        <v>0</v>
      </c>
      <c r="BI175" s="109">
        <f t="shared" si="23"/>
        <v>0</v>
      </c>
      <c r="BJ175" s="18" t="s">
        <v>144</v>
      </c>
      <c r="BK175" s="174">
        <f t="shared" si="24"/>
        <v>0</v>
      </c>
      <c r="BL175" s="18" t="s">
        <v>171</v>
      </c>
      <c r="BM175" s="18" t="s">
        <v>333</v>
      </c>
    </row>
    <row r="176" spans="2:65" s="1" customFormat="1" ht="25.5" customHeight="1">
      <c r="B176" s="34"/>
      <c r="C176" s="166" t="s">
        <v>334</v>
      </c>
      <c r="D176" s="166" t="s">
        <v>167</v>
      </c>
      <c r="E176" s="167" t="s">
        <v>1278</v>
      </c>
      <c r="F176" s="251" t="s">
        <v>1279</v>
      </c>
      <c r="G176" s="251"/>
      <c r="H176" s="251"/>
      <c r="I176" s="251"/>
      <c r="J176" s="168" t="s">
        <v>337</v>
      </c>
      <c r="K176" s="169">
        <v>12</v>
      </c>
      <c r="L176" s="252">
        <v>0</v>
      </c>
      <c r="M176" s="253"/>
      <c r="N176" s="254">
        <f t="shared" si="15"/>
        <v>0</v>
      </c>
      <c r="O176" s="254"/>
      <c r="P176" s="254"/>
      <c r="Q176" s="254"/>
      <c r="R176" s="36"/>
      <c r="T176" s="171" t="s">
        <v>20</v>
      </c>
      <c r="U176" s="43" t="s">
        <v>41</v>
      </c>
      <c r="V176" s="35"/>
      <c r="W176" s="172">
        <f t="shared" si="16"/>
        <v>0</v>
      </c>
      <c r="X176" s="172">
        <v>0</v>
      </c>
      <c r="Y176" s="172">
        <f t="shared" si="17"/>
        <v>0</v>
      </c>
      <c r="Z176" s="172">
        <v>0</v>
      </c>
      <c r="AA176" s="173">
        <f t="shared" si="18"/>
        <v>0</v>
      </c>
      <c r="AR176" s="18" t="s">
        <v>171</v>
      </c>
      <c r="AT176" s="18" t="s">
        <v>167</v>
      </c>
      <c r="AU176" s="18" t="s">
        <v>82</v>
      </c>
      <c r="AY176" s="18" t="s">
        <v>165</v>
      </c>
      <c r="BE176" s="109">
        <f t="shared" si="19"/>
        <v>0</v>
      </c>
      <c r="BF176" s="109">
        <f t="shared" si="20"/>
        <v>0</v>
      </c>
      <c r="BG176" s="109">
        <f t="shared" si="21"/>
        <v>0</v>
      </c>
      <c r="BH176" s="109">
        <f t="shared" si="22"/>
        <v>0</v>
      </c>
      <c r="BI176" s="109">
        <f t="shared" si="23"/>
        <v>0</v>
      </c>
      <c r="BJ176" s="18" t="s">
        <v>144</v>
      </c>
      <c r="BK176" s="174">
        <f t="shared" si="24"/>
        <v>0</v>
      </c>
      <c r="BL176" s="18" t="s">
        <v>171</v>
      </c>
      <c r="BM176" s="18" t="s">
        <v>338</v>
      </c>
    </row>
    <row r="177" spans="2:65" s="1" customFormat="1" ht="25.5" customHeight="1">
      <c r="B177" s="34"/>
      <c r="C177" s="166" t="s">
        <v>246</v>
      </c>
      <c r="D177" s="166" t="s">
        <v>167</v>
      </c>
      <c r="E177" s="167" t="s">
        <v>1280</v>
      </c>
      <c r="F177" s="251" t="s">
        <v>1281</v>
      </c>
      <c r="G177" s="251"/>
      <c r="H177" s="251"/>
      <c r="I177" s="251"/>
      <c r="J177" s="168" t="s">
        <v>337</v>
      </c>
      <c r="K177" s="169">
        <v>28</v>
      </c>
      <c r="L177" s="252">
        <v>0</v>
      </c>
      <c r="M177" s="253"/>
      <c r="N177" s="254">
        <f t="shared" si="15"/>
        <v>0</v>
      </c>
      <c r="O177" s="254"/>
      <c r="P177" s="254"/>
      <c r="Q177" s="254"/>
      <c r="R177" s="36"/>
      <c r="T177" s="171" t="s">
        <v>20</v>
      </c>
      <c r="U177" s="43" t="s">
        <v>41</v>
      </c>
      <c r="V177" s="35"/>
      <c r="W177" s="172">
        <f t="shared" si="16"/>
        <v>0</v>
      </c>
      <c r="X177" s="172">
        <v>0</v>
      </c>
      <c r="Y177" s="172">
        <f t="shared" si="17"/>
        <v>0</v>
      </c>
      <c r="Z177" s="172">
        <v>0</v>
      </c>
      <c r="AA177" s="173">
        <f t="shared" si="18"/>
        <v>0</v>
      </c>
      <c r="AR177" s="18" t="s">
        <v>171</v>
      </c>
      <c r="AT177" s="18" t="s">
        <v>167</v>
      </c>
      <c r="AU177" s="18" t="s">
        <v>82</v>
      </c>
      <c r="AY177" s="18" t="s">
        <v>165</v>
      </c>
      <c r="BE177" s="109">
        <f t="shared" si="19"/>
        <v>0</v>
      </c>
      <c r="BF177" s="109">
        <f t="shared" si="20"/>
        <v>0</v>
      </c>
      <c r="BG177" s="109">
        <f t="shared" si="21"/>
        <v>0</v>
      </c>
      <c r="BH177" s="109">
        <f t="shared" si="22"/>
        <v>0</v>
      </c>
      <c r="BI177" s="109">
        <f t="shared" si="23"/>
        <v>0</v>
      </c>
      <c r="BJ177" s="18" t="s">
        <v>144</v>
      </c>
      <c r="BK177" s="174">
        <f t="shared" si="24"/>
        <v>0</v>
      </c>
      <c r="BL177" s="18" t="s">
        <v>171</v>
      </c>
      <c r="BM177" s="18" t="s">
        <v>341</v>
      </c>
    </row>
    <row r="178" spans="2:65" s="1" customFormat="1" ht="25.5" customHeight="1">
      <c r="B178" s="34"/>
      <c r="C178" s="166" t="s">
        <v>342</v>
      </c>
      <c r="D178" s="166" t="s">
        <v>167</v>
      </c>
      <c r="E178" s="167" t="s">
        <v>1282</v>
      </c>
      <c r="F178" s="251" t="s">
        <v>1283</v>
      </c>
      <c r="G178" s="251"/>
      <c r="H178" s="251"/>
      <c r="I178" s="251"/>
      <c r="J178" s="168" t="s">
        <v>337</v>
      </c>
      <c r="K178" s="169">
        <v>12</v>
      </c>
      <c r="L178" s="252">
        <v>0</v>
      </c>
      <c r="M178" s="253"/>
      <c r="N178" s="254">
        <f t="shared" si="15"/>
        <v>0</v>
      </c>
      <c r="O178" s="254"/>
      <c r="P178" s="254"/>
      <c r="Q178" s="254"/>
      <c r="R178" s="36"/>
      <c r="T178" s="171" t="s">
        <v>20</v>
      </c>
      <c r="U178" s="43" t="s">
        <v>41</v>
      </c>
      <c r="V178" s="35"/>
      <c r="W178" s="172">
        <f t="shared" si="16"/>
        <v>0</v>
      </c>
      <c r="X178" s="172">
        <v>0</v>
      </c>
      <c r="Y178" s="172">
        <f t="shared" si="17"/>
        <v>0</v>
      </c>
      <c r="Z178" s="172">
        <v>0</v>
      </c>
      <c r="AA178" s="173">
        <f t="shared" si="18"/>
        <v>0</v>
      </c>
      <c r="AR178" s="18" t="s">
        <v>171</v>
      </c>
      <c r="AT178" s="18" t="s">
        <v>167</v>
      </c>
      <c r="AU178" s="18" t="s">
        <v>82</v>
      </c>
      <c r="AY178" s="18" t="s">
        <v>165</v>
      </c>
      <c r="BE178" s="109">
        <f t="shared" si="19"/>
        <v>0</v>
      </c>
      <c r="BF178" s="109">
        <f t="shared" si="20"/>
        <v>0</v>
      </c>
      <c r="BG178" s="109">
        <f t="shared" si="21"/>
        <v>0</v>
      </c>
      <c r="BH178" s="109">
        <f t="shared" si="22"/>
        <v>0</v>
      </c>
      <c r="BI178" s="109">
        <f t="shared" si="23"/>
        <v>0</v>
      </c>
      <c r="BJ178" s="18" t="s">
        <v>144</v>
      </c>
      <c r="BK178" s="174">
        <f t="shared" si="24"/>
        <v>0</v>
      </c>
      <c r="BL178" s="18" t="s">
        <v>171</v>
      </c>
      <c r="BM178" s="18" t="s">
        <v>345</v>
      </c>
    </row>
    <row r="179" spans="2:65" s="1" customFormat="1" ht="25.5" customHeight="1">
      <c r="B179" s="34"/>
      <c r="C179" s="166" t="s">
        <v>249</v>
      </c>
      <c r="D179" s="166" t="s">
        <v>167</v>
      </c>
      <c r="E179" s="167" t="s">
        <v>1284</v>
      </c>
      <c r="F179" s="251" t="s">
        <v>1285</v>
      </c>
      <c r="G179" s="251"/>
      <c r="H179" s="251"/>
      <c r="I179" s="251"/>
      <c r="J179" s="168" t="s">
        <v>337</v>
      </c>
      <c r="K179" s="169">
        <v>24</v>
      </c>
      <c r="L179" s="252">
        <v>0</v>
      </c>
      <c r="M179" s="253"/>
      <c r="N179" s="254">
        <f t="shared" si="15"/>
        <v>0</v>
      </c>
      <c r="O179" s="254"/>
      <c r="P179" s="254"/>
      <c r="Q179" s="254"/>
      <c r="R179" s="36"/>
      <c r="T179" s="171" t="s">
        <v>20</v>
      </c>
      <c r="U179" s="43" t="s">
        <v>41</v>
      </c>
      <c r="V179" s="35"/>
      <c r="W179" s="172">
        <f t="shared" si="16"/>
        <v>0</v>
      </c>
      <c r="X179" s="172">
        <v>0</v>
      </c>
      <c r="Y179" s="172">
        <f t="shared" si="17"/>
        <v>0</v>
      </c>
      <c r="Z179" s="172">
        <v>0</v>
      </c>
      <c r="AA179" s="173">
        <f t="shared" si="18"/>
        <v>0</v>
      </c>
      <c r="AR179" s="18" t="s">
        <v>171</v>
      </c>
      <c r="AT179" s="18" t="s">
        <v>167</v>
      </c>
      <c r="AU179" s="18" t="s">
        <v>82</v>
      </c>
      <c r="AY179" s="18" t="s">
        <v>165</v>
      </c>
      <c r="BE179" s="109">
        <f t="shared" si="19"/>
        <v>0</v>
      </c>
      <c r="BF179" s="109">
        <f t="shared" si="20"/>
        <v>0</v>
      </c>
      <c r="BG179" s="109">
        <f t="shared" si="21"/>
        <v>0</v>
      </c>
      <c r="BH179" s="109">
        <f t="shared" si="22"/>
        <v>0</v>
      </c>
      <c r="BI179" s="109">
        <f t="shared" si="23"/>
        <v>0</v>
      </c>
      <c r="BJ179" s="18" t="s">
        <v>144</v>
      </c>
      <c r="BK179" s="174">
        <f t="shared" si="24"/>
        <v>0</v>
      </c>
      <c r="BL179" s="18" t="s">
        <v>171</v>
      </c>
      <c r="BM179" s="18" t="s">
        <v>356</v>
      </c>
    </row>
    <row r="180" spans="2:65" s="1" customFormat="1" ht="25.5" customHeight="1">
      <c r="B180" s="34"/>
      <c r="C180" s="166" t="s">
        <v>357</v>
      </c>
      <c r="D180" s="166" t="s">
        <v>167</v>
      </c>
      <c r="E180" s="167" t="s">
        <v>1286</v>
      </c>
      <c r="F180" s="251" t="s">
        <v>1287</v>
      </c>
      <c r="G180" s="251"/>
      <c r="H180" s="251"/>
      <c r="I180" s="251"/>
      <c r="J180" s="168" t="s">
        <v>337</v>
      </c>
      <c r="K180" s="169">
        <v>12</v>
      </c>
      <c r="L180" s="252">
        <v>0</v>
      </c>
      <c r="M180" s="253"/>
      <c r="N180" s="254">
        <f t="shared" si="15"/>
        <v>0</v>
      </c>
      <c r="O180" s="254"/>
      <c r="P180" s="254"/>
      <c r="Q180" s="254"/>
      <c r="R180" s="36"/>
      <c r="T180" s="171" t="s">
        <v>20</v>
      </c>
      <c r="U180" s="43" t="s">
        <v>41</v>
      </c>
      <c r="V180" s="35"/>
      <c r="W180" s="172">
        <f t="shared" si="16"/>
        <v>0</v>
      </c>
      <c r="X180" s="172">
        <v>0</v>
      </c>
      <c r="Y180" s="172">
        <f t="shared" si="17"/>
        <v>0</v>
      </c>
      <c r="Z180" s="172">
        <v>0</v>
      </c>
      <c r="AA180" s="173">
        <f t="shared" si="18"/>
        <v>0</v>
      </c>
      <c r="AR180" s="18" t="s">
        <v>171</v>
      </c>
      <c r="AT180" s="18" t="s">
        <v>167</v>
      </c>
      <c r="AU180" s="18" t="s">
        <v>82</v>
      </c>
      <c r="AY180" s="18" t="s">
        <v>165</v>
      </c>
      <c r="BE180" s="109">
        <f t="shared" si="19"/>
        <v>0</v>
      </c>
      <c r="BF180" s="109">
        <f t="shared" si="20"/>
        <v>0</v>
      </c>
      <c r="BG180" s="109">
        <f t="shared" si="21"/>
        <v>0</v>
      </c>
      <c r="BH180" s="109">
        <f t="shared" si="22"/>
        <v>0</v>
      </c>
      <c r="BI180" s="109">
        <f t="shared" si="23"/>
        <v>0</v>
      </c>
      <c r="BJ180" s="18" t="s">
        <v>144</v>
      </c>
      <c r="BK180" s="174">
        <f t="shared" si="24"/>
        <v>0</v>
      </c>
      <c r="BL180" s="18" t="s">
        <v>171</v>
      </c>
      <c r="BM180" s="18" t="s">
        <v>360</v>
      </c>
    </row>
    <row r="181" spans="2:65" s="1" customFormat="1" ht="16.5" customHeight="1">
      <c r="B181" s="34"/>
      <c r="C181" s="166" t="s">
        <v>253</v>
      </c>
      <c r="D181" s="166" t="s">
        <v>167</v>
      </c>
      <c r="E181" s="167" t="s">
        <v>1288</v>
      </c>
      <c r="F181" s="251" t="s">
        <v>1289</v>
      </c>
      <c r="G181" s="251"/>
      <c r="H181" s="251"/>
      <c r="I181" s="251"/>
      <c r="J181" s="168" t="s">
        <v>337</v>
      </c>
      <c r="K181" s="169">
        <v>4</v>
      </c>
      <c r="L181" s="252">
        <v>0</v>
      </c>
      <c r="M181" s="253"/>
      <c r="N181" s="254">
        <f t="shared" si="15"/>
        <v>0</v>
      </c>
      <c r="O181" s="254"/>
      <c r="P181" s="254"/>
      <c r="Q181" s="254"/>
      <c r="R181" s="36"/>
      <c r="T181" s="171" t="s">
        <v>20</v>
      </c>
      <c r="U181" s="43" t="s">
        <v>41</v>
      </c>
      <c r="V181" s="35"/>
      <c r="W181" s="172">
        <f t="shared" si="16"/>
        <v>0</v>
      </c>
      <c r="X181" s="172">
        <v>0</v>
      </c>
      <c r="Y181" s="172">
        <f t="shared" si="17"/>
        <v>0</v>
      </c>
      <c r="Z181" s="172">
        <v>0</v>
      </c>
      <c r="AA181" s="173">
        <f t="shared" si="18"/>
        <v>0</v>
      </c>
      <c r="AR181" s="18" t="s">
        <v>171</v>
      </c>
      <c r="AT181" s="18" t="s">
        <v>167</v>
      </c>
      <c r="AU181" s="18" t="s">
        <v>82</v>
      </c>
      <c r="AY181" s="18" t="s">
        <v>165</v>
      </c>
      <c r="BE181" s="109">
        <f t="shared" si="19"/>
        <v>0</v>
      </c>
      <c r="BF181" s="109">
        <f t="shared" si="20"/>
        <v>0</v>
      </c>
      <c r="BG181" s="109">
        <f t="shared" si="21"/>
        <v>0</v>
      </c>
      <c r="BH181" s="109">
        <f t="shared" si="22"/>
        <v>0</v>
      </c>
      <c r="BI181" s="109">
        <f t="shared" si="23"/>
        <v>0</v>
      </c>
      <c r="BJ181" s="18" t="s">
        <v>144</v>
      </c>
      <c r="BK181" s="174">
        <f t="shared" si="24"/>
        <v>0</v>
      </c>
      <c r="BL181" s="18" t="s">
        <v>171</v>
      </c>
      <c r="BM181" s="18" t="s">
        <v>493</v>
      </c>
    </row>
    <row r="182" spans="2:65" s="1" customFormat="1" ht="25.5" customHeight="1">
      <c r="B182" s="34"/>
      <c r="C182" s="166" t="s">
        <v>841</v>
      </c>
      <c r="D182" s="166" t="s">
        <v>167</v>
      </c>
      <c r="E182" s="167" t="s">
        <v>1290</v>
      </c>
      <c r="F182" s="251" t="s">
        <v>1291</v>
      </c>
      <c r="G182" s="251"/>
      <c r="H182" s="251"/>
      <c r="I182" s="251"/>
      <c r="J182" s="168" t="s">
        <v>337</v>
      </c>
      <c r="K182" s="169">
        <v>12</v>
      </c>
      <c r="L182" s="252">
        <v>0</v>
      </c>
      <c r="M182" s="253"/>
      <c r="N182" s="254">
        <f t="shared" si="15"/>
        <v>0</v>
      </c>
      <c r="O182" s="254"/>
      <c r="P182" s="254"/>
      <c r="Q182" s="254"/>
      <c r="R182" s="36"/>
      <c r="T182" s="171" t="s">
        <v>20</v>
      </c>
      <c r="U182" s="43" t="s">
        <v>41</v>
      </c>
      <c r="V182" s="35"/>
      <c r="W182" s="172">
        <f t="shared" si="16"/>
        <v>0</v>
      </c>
      <c r="X182" s="172">
        <v>0</v>
      </c>
      <c r="Y182" s="172">
        <f t="shared" si="17"/>
        <v>0</v>
      </c>
      <c r="Z182" s="172">
        <v>0</v>
      </c>
      <c r="AA182" s="173">
        <f t="shared" si="18"/>
        <v>0</v>
      </c>
      <c r="AR182" s="18" t="s">
        <v>171</v>
      </c>
      <c r="AT182" s="18" t="s">
        <v>167</v>
      </c>
      <c r="AU182" s="18" t="s">
        <v>82</v>
      </c>
      <c r="AY182" s="18" t="s">
        <v>165</v>
      </c>
      <c r="BE182" s="109">
        <f t="shared" si="19"/>
        <v>0</v>
      </c>
      <c r="BF182" s="109">
        <f t="shared" si="20"/>
        <v>0</v>
      </c>
      <c r="BG182" s="109">
        <f t="shared" si="21"/>
        <v>0</v>
      </c>
      <c r="BH182" s="109">
        <f t="shared" si="22"/>
        <v>0</v>
      </c>
      <c r="BI182" s="109">
        <f t="shared" si="23"/>
        <v>0</v>
      </c>
      <c r="BJ182" s="18" t="s">
        <v>144</v>
      </c>
      <c r="BK182" s="174">
        <f t="shared" si="24"/>
        <v>0</v>
      </c>
      <c r="BL182" s="18" t="s">
        <v>171</v>
      </c>
      <c r="BM182" s="18" t="s">
        <v>501</v>
      </c>
    </row>
    <row r="183" spans="2:65" s="1" customFormat="1" ht="25.5" customHeight="1">
      <c r="B183" s="34"/>
      <c r="C183" s="166" t="s">
        <v>256</v>
      </c>
      <c r="D183" s="166" t="s">
        <v>167</v>
      </c>
      <c r="E183" s="167" t="s">
        <v>1292</v>
      </c>
      <c r="F183" s="251" t="s">
        <v>1293</v>
      </c>
      <c r="G183" s="251"/>
      <c r="H183" s="251"/>
      <c r="I183" s="251"/>
      <c r="J183" s="168" t="s">
        <v>337</v>
      </c>
      <c r="K183" s="169">
        <v>6</v>
      </c>
      <c r="L183" s="252">
        <v>0</v>
      </c>
      <c r="M183" s="253"/>
      <c r="N183" s="254">
        <f t="shared" si="15"/>
        <v>0</v>
      </c>
      <c r="O183" s="254"/>
      <c r="P183" s="254"/>
      <c r="Q183" s="254"/>
      <c r="R183" s="36"/>
      <c r="T183" s="171" t="s">
        <v>20</v>
      </c>
      <c r="U183" s="43" t="s">
        <v>41</v>
      </c>
      <c r="V183" s="35"/>
      <c r="W183" s="172">
        <f t="shared" si="16"/>
        <v>0</v>
      </c>
      <c r="X183" s="172">
        <v>0</v>
      </c>
      <c r="Y183" s="172">
        <f t="shared" si="17"/>
        <v>0</v>
      </c>
      <c r="Z183" s="172">
        <v>0</v>
      </c>
      <c r="AA183" s="173">
        <f t="shared" si="18"/>
        <v>0</v>
      </c>
      <c r="AR183" s="18" t="s">
        <v>171</v>
      </c>
      <c r="AT183" s="18" t="s">
        <v>167</v>
      </c>
      <c r="AU183" s="18" t="s">
        <v>82</v>
      </c>
      <c r="AY183" s="18" t="s">
        <v>165</v>
      </c>
      <c r="BE183" s="109">
        <f t="shared" si="19"/>
        <v>0</v>
      </c>
      <c r="BF183" s="109">
        <f t="shared" si="20"/>
        <v>0</v>
      </c>
      <c r="BG183" s="109">
        <f t="shared" si="21"/>
        <v>0</v>
      </c>
      <c r="BH183" s="109">
        <f t="shared" si="22"/>
        <v>0</v>
      </c>
      <c r="BI183" s="109">
        <f t="shared" si="23"/>
        <v>0</v>
      </c>
      <c r="BJ183" s="18" t="s">
        <v>144</v>
      </c>
      <c r="BK183" s="174">
        <f t="shared" si="24"/>
        <v>0</v>
      </c>
      <c r="BL183" s="18" t="s">
        <v>171</v>
      </c>
      <c r="BM183" s="18" t="s">
        <v>509</v>
      </c>
    </row>
    <row r="184" spans="2:65" s="1" customFormat="1" ht="16.5" customHeight="1">
      <c r="B184" s="34"/>
      <c r="C184" s="166" t="s">
        <v>846</v>
      </c>
      <c r="D184" s="166" t="s">
        <v>167</v>
      </c>
      <c r="E184" s="167" t="s">
        <v>1294</v>
      </c>
      <c r="F184" s="251" t="s">
        <v>1295</v>
      </c>
      <c r="G184" s="251"/>
      <c r="H184" s="251"/>
      <c r="I184" s="251"/>
      <c r="J184" s="168" t="s">
        <v>337</v>
      </c>
      <c r="K184" s="169">
        <v>6</v>
      </c>
      <c r="L184" s="252">
        <v>0</v>
      </c>
      <c r="M184" s="253"/>
      <c r="N184" s="254">
        <f t="shared" si="15"/>
        <v>0</v>
      </c>
      <c r="O184" s="254"/>
      <c r="P184" s="254"/>
      <c r="Q184" s="254"/>
      <c r="R184" s="36"/>
      <c r="T184" s="171" t="s">
        <v>20</v>
      </c>
      <c r="U184" s="43" t="s">
        <v>41</v>
      </c>
      <c r="V184" s="35"/>
      <c r="W184" s="172">
        <f t="shared" si="16"/>
        <v>0</v>
      </c>
      <c r="X184" s="172">
        <v>0</v>
      </c>
      <c r="Y184" s="172">
        <f t="shared" si="17"/>
        <v>0</v>
      </c>
      <c r="Z184" s="172">
        <v>0</v>
      </c>
      <c r="AA184" s="173">
        <f t="shared" si="18"/>
        <v>0</v>
      </c>
      <c r="AR184" s="18" t="s">
        <v>171</v>
      </c>
      <c r="AT184" s="18" t="s">
        <v>167</v>
      </c>
      <c r="AU184" s="18" t="s">
        <v>82</v>
      </c>
      <c r="AY184" s="18" t="s">
        <v>165</v>
      </c>
      <c r="BE184" s="109">
        <f t="shared" si="19"/>
        <v>0</v>
      </c>
      <c r="BF184" s="109">
        <f t="shared" si="20"/>
        <v>0</v>
      </c>
      <c r="BG184" s="109">
        <f t="shared" si="21"/>
        <v>0</v>
      </c>
      <c r="BH184" s="109">
        <f t="shared" si="22"/>
        <v>0</v>
      </c>
      <c r="BI184" s="109">
        <f t="shared" si="23"/>
        <v>0</v>
      </c>
      <c r="BJ184" s="18" t="s">
        <v>144</v>
      </c>
      <c r="BK184" s="174">
        <f t="shared" si="24"/>
        <v>0</v>
      </c>
      <c r="BL184" s="18" t="s">
        <v>171</v>
      </c>
      <c r="BM184" s="18" t="s">
        <v>517</v>
      </c>
    </row>
    <row r="185" spans="2:65" s="1" customFormat="1" ht="25.5" customHeight="1">
      <c r="B185" s="34"/>
      <c r="C185" s="166" t="s">
        <v>260</v>
      </c>
      <c r="D185" s="166" t="s">
        <v>167</v>
      </c>
      <c r="E185" s="167" t="s">
        <v>1296</v>
      </c>
      <c r="F185" s="251" t="s">
        <v>1297</v>
      </c>
      <c r="G185" s="251"/>
      <c r="H185" s="251"/>
      <c r="I185" s="251"/>
      <c r="J185" s="168" t="s">
        <v>337</v>
      </c>
      <c r="K185" s="169">
        <v>12</v>
      </c>
      <c r="L185" s="252">
        <v>0</v>
      </c>
      <c r="M185" s="253"/>
      <c r="N185" s="254">
        <f t="shared" si="15"/>
        <v>0</v>
      </c>
      <c r="O185" s="254"/>
      <c r="P185" s="254"/>
      <c r="Q185" s="254"/>
      <c r="R185" s="36"/>
      <c r="T185" s="171" t="s">
        <v>20</v>
      </c>
      <c r="U185" s="43" t="s">
        <v>41</v>
      </c>
      <c r="V185" s="35"/>
      <c r="W185" s="172">
        <f t="shared" si="16"/>
        <v>0</v>
      </c>
      <c r="X185" s="172">
        <v>0</v>
      </c>
      <c r="Y185" s="172">
        <f t="shared" si="17"/>
        <v>0</v>
      </c>
      <c r="Z185" s="172">
        <v>0</v>
      </c>
      <c r="AA185" s="173">
        <f t="shared" si="18"/>
        <v>0</v>
      </c>
      <c r="AR185" s="18" t="s">
        <v>171</v>
      </c>
      <c r="AT185" s="18" t="s">
        <v>167</v>
      </c>
      <c r="AU185" s="18" t="s">
        <v>82</v>
      </c>
      <c r="AY185" s="18" t="s">
        <v>165</v>
      </c>
      <c r="BE185" s="109">
        <f t="shared" si="19"/>
        <v>0</v>
      </c>
      <c r="BF185" s="109">
        <f t="shared" si="20"/>
        <v>0</v>
      </c>
      <c r="BG185" s="109">
        <f t="shared" si="21"/>
        <v>0</v>
      </c>
      <c r="BH185" s="109">
        <f t="shared" si="22"/>
        <v>0</v>
      </c>
      <c r="BI185" s="109">
        <f t="shared" si="23"/>
        <v>0</v>
      </c>
      <c r="BJ185" s="18" t="s">
        <v>144</v>
      </c>
      <c r="BK185" s="174">
        <f t="shared" si="24"/>
        <v>0</v>
      </c>
      <c r="BL185" s="18" t="s">
        <v>171</v>
      </c>
      <c r="BM185" s="18" t="s">
        <v>525</v>
      </c>
    </row>
    <row r="186" spans="2:65" s="1" customFormat="1" ht="16.5" customHeight="1">
      <c r="B186" s="34"/>
      <c r="C186" s="166" t="s">
        <v>851</v>
      </c>
      <c r="D186" s="166" t="s">
        <v>167</v>
      </c>
      <c r="E186" s="167" t="s">
        <v>1298</v>
      </c>
      <c r="F186" s="251" t="s">
        <v>1299</v>
      </c>
      <c r="G186" s="251"/>
      <c r="H186" s="251"/>
      <c r="I186" s="251"/>
      <c r="J186" s="168" t="s">
        <v>337</v>
      </c>
      <c r="K186" s="169">
        <v>6</v>
      </c>
      <c r="L186" s="252">
        <v>0</v>
      </c>
      <c r="M186" s="253"/>
      <c r="N186" s="254">
        <f t="shared" si="15"/>
        <v>0</v>
      </c>
      <c r="O186" s="254"/>
      <c r="P186" s="254"/>
      <c r="Q186" s="254"/>
      <c r="R186" s="36"/>
      <c r="T186" s="171" t="s">
        <v>20</v>
      </c>
      <c r="U186" s="43" t="s">
        <v>41</v>
      </c>
      <c r="V186" s="35"/>
      <c r="W186" s="172">
        <f t="shared" si="16"/>
        <v>0</v>
      </c>
      <c r="X186" s="172">
        <v>0</v>
      </c>
      <c r="Y186" s="172">
        <f t="shared" si="17"/>
        <v>0</v>
      </c>
      <c r="Z186" s="172">
        <v>0</v>
      </c>
      <c r="AA186" s="173">
        <f t="shared" si="18"/>
        <v>0</v>
      </c>
      <c r="AR186" s="18" t="s">
        <v>171</v>
      </c>
      <c r="AT186" s="18" t="s">
        <v>167</v>
      </c>
      <c r="AU186" s="18" t="s">
        <v>82</v>
      </c>
      <c r="AY186" s="18" t="s">
        <v>165</v>
      </c>
      <c r="BE186" s="109">
        <f t="shared" si="19"/>
        <v>0</v>
      </c>
      <c r="BF186" s="109">
        <f t="shared" si="20"/>
        <v>0</v>
      </c>
      <c r="BG186" s="109">
        <f t="shared" si="21"/>
        <v>0</v>
      </c>
      <c r="BH186" s="109">
        <f t="shared" si="22"/>
        <v>0</v>
      </c>
      <c r="BI186" s="109">
        <f t="shared" si="23"/>
        <v>0</v>
      </c>
      <c r="BJ186" s="18" t="s">
        <v>144</v>
      </c>
      <c r="BK186" s="174">
        <f t="shared" si="24"/>
        <v>0</v>
      </c>
      <c r="BL186" s="18" t="s">
        <v>171</v>
      </c>
      <c r="BM186" s="18" t="s">
        <v>533</v>
      </c>
    </row>
    <row r="187" spans="2:65" s="1" customFormat="1" ht="25.5" customHeight="1">
      <c r="B187" s="34"/>
      <c r="C187" s="166" t="s">
        <v>263</v>
      </c>
      <c r="D187" s="166" t="s">
        <v>167</v>
      </c>
      <c r="E187" s="167" t="s">
        <v>1300</v>
      </c>
      <c r="F187" s="251" t="s">
        <v>1301</v>
      </c>
      <c r="G187" s="251"/>
      <c r="H187" s="251"/>
      <c r="I187" s="251"/>
      <c r="J187" s="168" t="s">
        <v>337</v>
      </c>
      <c r="K187" s="169">
        <v>12</v>
      </c>
      <c r="L187" s="252">
        <v>0</v>
      </c>
      <c r="M187" s="253"/>
      <c r="N187" s="254">
        <f t="shared" si="15"/>
        <v>0</v>
      </c>
      <c r="O187" s="254"/>
      <c r="P187" s="254"/>
      <c r="Q187" s="254"/>
      <c r="R187" s="36"/>
      <c r="T187" s="171" t="s">
        <v>20</v>
      </c>
      <c r="U187" s="43" t="s">
        <v>41</v>
      </c>
      <c r="V187" s="35"/>
      <c r="W187" s="172">
        <f t="shared" si="16"/>
        <v>0</v>
      </c>
      <c r="X187" s="172">
        <v>0</v>
      </c>
      <c r="Y187" s="172">
        <f t="shared" si="17"/>
        <v>0</v>
      </c>
      <c r="Z187" s="172">
        <v>0</v>
      </c>
      <c r="AA187" s="173">
        <f t="shared" si="18"/>
        <v>0</v>
      </c>
      <c r="AR187" s="18" t="s">
        <v>171</v>
      </c>
      <c r="AT187" s="18" t="s">
        <v>167</v>
      </c>
      <c r="AU187" s="18" t="s">
        <v>82</v>
      </c>
      <c r="AY187" s="18" t="s">
        <v>165</v>
      </c>
      <c r="BE187" s="109">
        <f t="shared" si="19"/>
        <v>0</v>
      </c>
      <c r="BF187" s="109">
        <f t="shared" si="20"/>
        <v>0</v>
      </c>
      <c r="BG187" s="109">
        <f t="shared" si="21"/>
        <v>0</v>
      </c>
      <c r="BH187" s="109">
        <f t="shared" si="22"/>
        <v>0</v>
      </c>
      <c r="BI187" s="109">
        <f t="shared" si="23"/>
        <v>0</v>
      </c>
      <c r="BJ187" s="18" t="s">
        <v>144</v>
      </c>
      <c r="BK187" s="174">
        <f t="shared" si="24"/>
        <v>0</v>
      </c>
      <c r="BL187" s="18" t="s">
        <v>171</v>
      </c>
      <c r="BM187" s="18" t="s">
        <v>544</v>
      </c>
    </row>
    <row r="188" spans="2:65" s="1" customFormat="1" ht="25.5" customHeight="1">
      <c r="B188" s="34"/>
      <c r="C188" s="166" t="s">
        <v>856</v>
      </c>
      <c r="D188" s="166" t="s">
        <v>167</v>
      </c>
      <c r="E188" s="167" t="s">
        <v>1302</v>
      </c>
      <c r="F188" s="251" t="s">
        <v>1303</v>
      </c>
      <c r="G188" s="251"/>
      <c r="H188" s="251"/>
      <c r="I188" s="251"/>
      <c r="J188" s="168" t="s">
        <v>222</v>
      </c>
      <c r="K188" s="169">
        <v>25</v>
      </c>
      <c r="L188" s="252">
        <v>0</v>
      </c>
      <c r="M188" s="253"/>
      <c r="N188" s="254">
        <f t="shared" si="15"/>
        <v>0</v>
      </c>
      <c r="O188" s="254"/>
      <c r="P188" s="254"/>
      <c r="Q188" s="254"/>
      <c r="R188" s="36"/>
      <c r="T188" s="171" t="s">
        <v>20</v>
      </c>
      <c r="U188" s="43" t="s">
        <v>41</v>
      </c>
      <c r="V188" s="35"/>
      <c r="W188" s="172">
        <f t="shared" si="16"/>
        <v>0</v>
      </c>
      <c r="X188" s="172">
        <v>0</v>
      </c>
      <c r="Y188" s="172">
        <f t="shared" si="17"/>
        <v>0</v>
      </c>
      <c r="Z188" s="172">
        <v>0</v>
      </c>
      <c r="AA188" s="173">
        <f t="shared" si="18"/>
        <v>0</v>
      </c>
      <c r="AR188" s="18" t="s">
        <v>171</v>
      </c>
      <c r="AT188" s="18" t="s">
        <v>167</v>
      </c>
      <c r="AU188" s="18" t="s">
        <v>82</v>
      </c>
      <c r="AY188" s="18" t="s">
        <v>165</v>
      </c>
      <c r="BE188" s="109">
        <f t="shared" si="19"/>
        <v>0</v>
      </c>
      <c r="BF188" s="109">
        <f t="shared" si="20"/>
        <v>0</v>
      </c>
      <c r="BG188" s="109">
        <f t="shared" si="21"/>
        <v>0</v>
      </c>
      <c r="BH188" s="109">
        <f t="shared" si="22"/>
        <v>0</v>
      </c>
      <c r="BI188" s="109">
        <f t="shared" si="23"/>
        <v>0</v>
      </c>
      <c r="BJ188" s="18" t="s">
        <v>144</v>
      </c>
      <c r="BK188" s="174">
        <f t="shared" si="24"/>
        <v>0</v>
      </c>
      <c r="BL188" s="18" t="s">
        <v>171</v>
      </c>
      <c r="BM188" s="18" t="s">
        <v>552</v>
      </c>
    </row>
    <row r="189" spans="2:65" s="1" customFormat="1" ht="16.5" customHeight="1">
      <c r="B189" s="34"/>
      <c r="C189" s="166" t="s">
        <v>267</v>
      </c>
      <c r="D189" s="166" t="s">
        <v>167</v>
      </c>
      <c r="E189" s="167" t="s">
        <v>1304</v>
      </c>
      <c r="F189" s="251" t="s">
        <v>1305</v>
      </c>
      <c r="G189" s="251"/>
      <c r="H189" s="251"/>
      <c r="I189" s="251"/>
      <c r="J189" s="168" t="s">
        <v>222</v>
      </c>
      <c r="K189" s="169">
        <v>15.75</v>
      </c>
      <c r="L189" s="252">
        <v>0</v>
      </c>
      <c r="M189" s="253"/>
      <c r="N189" s="254">
        <f t="shared" si="15"/>
        <v>0</v>
      </c>
      <c r="O189" s="254"/>
      <c r="P189" s="254"/>
      <c r="Q189" s="254"/>
      <c r="R189" s="36"/>
      <c r="T189" s="171" t="s">
        <v>20</v>
      </c>
      <c r="U189" s="43" t="s">
        <v>41</v>
      </c>
      <c r="V189" s="35"/>
      <c r="W189" s="172">
        <f t="shared" si="16"/>
        <v>0</v>
      </c>
      <c r="X189" s="172">
        <v>0</v>
      </c>
      <c r="Y189" s="172">
        <f t="shared" si="17"/>
        <v>0</v>
      </c>
      <c r="Z189" s="172">
        <v>0</v>
      </c>
      <c r="AA189" s="173">
        <f t="shared" si="18"/>
        <v>0</v>
      </c>
      <c r="AR189" s="18" t="s">
        <v>171</v>
      </c>
      <c r="AT189" s="18" t="s">
        <v>167</v>
      </c>
      <c r="AU189" s="18" t="s">
        <v>82</v>
      </c>
      <c r="AY189" s="18" t="s">
        <v>165</v>
      </c>
      <c r="BE189" s="109">
        <f t="shared" si="19"/>
        <v>0</v>
      </c>
      <c r="BF189" s="109">
        <f t="shared" si="20"/>
        <v>0</v>
      </c>
      <c r="BG189" s="109">
        <f t="shared" si="21"/>
        <v>0</v>
      </c>
      <c r="BH189" s="109">
        <f t="shared" si="22"/>
        <v>0</v>
      </c>
      <c r="BI189" s="109">
        <f t="shared" si="23"/>
        <v>0</v>
      </c>
      <c r="BJ189" s="18" t="s">
        <v>144</v>
      </c>
      <c r="BK189" s="174">
        <f t="shared" si="24"/>
        <v>0</v>
      </c>
      <c r="BL189" s="18" t="s">
        <v>171</v>
      </c>
      <c r="BM189" s="18" t="s">
        <v>560</v>
      </c>
    </row>
    <row r="190" spans="2:65" s="1" customFormat="1" ht="25.5" customHeight="1">
      <c r="B190" s="34"/>
      <c r="C190" s="166" t="s">
        <v>861</v>
      </c>
      <c r="D190" s="166" t="s">
        <v>167</v>
      </c>
      <c r="E190" s="167" t="s">
        <v>1306</v>
      </c>
      <c r="F190" s="251" t="s">
        <v>1307</v>
      </c>
      <c r="G190" s="251"/>
      <c r="H190" s="251"/>
      <c r="I190" s="251"/>
      <c r="J190" s="168" t="s">
        <v>222</v>
      </c>
      <c r="K190" s="169">
        <v>10.5</v>
      </c>
      <c r="L190" s="252">
        <v>0</v>
      </c>
      <c r="M190" s="253"/>
      <c r="N190" s="254">
        <f t="shared" si="15"/>
        <v>0</v>
      </c>
      <c r="O190" s="254"/>
      <c r="P190" s="254"/>
      <c r="Q190" s="254"/>
      <c r="R190" s="36"/>
      <c r="T190" s="171" t="s">
        <v>20</v>
      </c>
      <c r="U190" s="43" t="s">
        <v>41</v>
      </c>
      <c r="V190" s="35"/>
      <c r="W190" s="172">
        <f t="shared" si="16"/>
        <v>0</v>
      </c>
      <c r="X190" s="172">
        <v>0</v>
      </c>
      <c r="Y190" s="172">
        <f t="shared" si="17"/>
        <v>0</v>
      </c>
      <c r="Z190" s="172">
        <v>0</v>
      </c>
      <c r="AA190" s="173">
        <f t="shared" si="18"/>
        <v>0</v>
      </c>
      <c r="AR190" s="18" t="s">
        <v>171</v>
      </c>
      <c r="AT190" s="18" t="s">
        <v>167</v>
      </c>
      <c r="AU190" s="18" t="s">
        <v>82</v>
      </c>
      <c r="AY190" s="18" t="s">
        <v>165</v>
      </c>
      <c r="BE190" s="109">
        <f t="shared" si="19"/>
        <v>0</v>
      </c>
      <c r="BF190" s="109">
        <f t="shared" si="20"/>
        <v>0</v>
      </c>
      <c r="BG190" s="109">
        <f t="shared" si="21"/>
        <v>0</v>
      </c>
      <c r="BH190" s="109">
        <f t="shared" si="22"/>
        <v>0</v>
      </c>
      <c r="BI190" s="109">
        <f t="shared" si="23"/>
        <v>0</v>
      </c>
      <c r="BJ190" s="18" t="s">
        <v>144</v>
      </c>
      <c r="BK190" s="174">
        <f t="shared" si="24"/>
        <v>0</v>
      </c>
      <c r="BL190" s="18" t="s">
        <v>171</v>
      </c>
      <c r="BM190" s="18" t="s">
        <v>568</v>
      </c>
    </row>
    <row r="191" spans="2:65" s="1" customFormat="1" ht="25.5" customHeight="1">
      <c r="B191" s="34"/>
      <c r="C191" s="166" t="s">
        <v>270</v>
      </c>
      <c r="D191" s="166" t="s">
        <v>167</v>
      </c>
      <c r="E191" s="167" t="s">
        <v>1308</v>
      </c>
      <c r="F191" s="251" t="s">
        <v>1309</v>
      </c>
      <c r="G191" s="251"/>
      <c r="H191" s="251"/>
      <c r="I191" s="251"/>
      <c r="J191" s="168" t="s">
        <v>222</v>
      </c>
      <c r="K191" s="169">
        <v>686</v>
      </c>
      <c r="L191" s="252">
        <v>0</v>
      </c>
      <c r="M191" s="253"/>
      <c r="N191" s="254">
        <f t="shared" si="15"/>
        <v>0</v>
      </c>
      <c r="O191" s="254"/>
      <c r="P191" s="254"/>
      <c r="Q191" s="254"/>
      <c r="R191" s="36"/>
      <c r="T191" s="171" t="s">
        <v>20</v>
      </c>
      <c r="U191" s="43" t="s">
        <v>41</v>
      </c>
      <c r="V191" s="35"/>
      <c r="W191" s="172">
        <f t="shared" si="16"/>
        <v>0</v>
      </c>
      <c r="X191" s="172">
        <v>0</v>
      </c>
      <c r="Y191" s="172">
        <f t="shared" si="17"/>
        <v>0</v>
      </c>
      <c r="Z191" s="172">
        <v>0</v>
      </c>
      <c r="AA191" s="173">
        <f t="shared" si="18"/>
        <v>0</v>
      </c>
      <c r="AR191" s="18" t="s">
        <v>171</v>
      </c>
      <c r="AT191" s="18" t="s">
        <v>167</v>
      </c>
      <c r="AU191" s="18" t="s">
        <v>82</v>
      </c>
      <c r="AY191" s="18" t="s">
        <v>165</v>
      </c>
      <c r="BE191" s="109">
        <f t="shared" si="19"/>
        <v>0</v>
      </c>
      <c r="BF191" s="109">
        <f t="shared" si="20"/>
        <v>0</v>
      </c>
      <c r="BG191" s="109">
        <f t="shared" si="21"/>
        <v>0</v>
      </c>
      <c r="BH191" s="109">
        <f t="shared" si="22"/>
        <v>0</v>
      </c>
      <c r="BI191" s="109">
        <f t="shared" si="23"/>
        <v>0</v>
      </c>
      <c r="BJ191" s="18" t="s">
        <v>144</v>
      </c>
      <c r="BK191" s="174">
        <f t="shared" si="24"/>
        <v>0</v>
      </c>
      <c r="BL191" s="18" t="s">
        <v>171</v>
      </c>
      <c r="BM191" s="18" t="s">
        <v>576</v>
      </c>
    </row>
    <row r="192" spans="2:65" s="1" customFormat="1" ht="16.5" customHeight="1">
      <c r="B192" s="34"/>
      <c r="C192" s="166" t="s">
        <v>866</v>
      </c>
      <c r="D192" s="166" t="s">
        <v>167</v>
      </c>
      <c r="E192" s="167" t="s">
        <v>1310</v>
      </c>
      <c r="F192" s="251" t="s">
        <v>1311</v>
      </c>
      <c r="G192" s="251"/>
      <c r="H192" s="251"/>
      <c r="I192" s="251"/>
      <c r="J192" s="168" t="s">
        <v>222</v>
      </c>
      <c r="K192" s="169">
        <v>562.8</v>
      </c>
      <c r="L192" s="252">
        <v>0</v>
      </c>
      <c r="M192" s="253"/>
      <c r="N192" s="254">
        <f t="shared" si="15"/>
        <v>0</v>
      </c>
      <c r="O192" s="254"/>
      <c r="P192" s="254"/>
      <c r="Q192" s="254"/>
      <c r="R192" s="36"/>
      <c r="T192" s="171" t="s">
        <v>20</v>
      </c>
      <c r="U192" s="43" t="s">
        <v>41</v>
      </c>
      <c r="V192" s="35"/>
      <c r="W192" s="172">
        <f t="shared" si="16"/>
        <v>0</v>
      </c>
      <c r="X192" s="172">
        <v>0</v>
      </c>
      <c r="Y192" s="172">
        <f t="shared" si="17"/>
        <v>0</v>
      </c>
      <c r="Z192" s="172">
        <v>0</v>
      </c>
      <c r="AA192" s="173">
        <f t="shared" si="18"/>
        <v>0</v>
      </c>
      <c r="AR192" s="18" t="s">
        <v>171</v>
      </c>
      <c r="AT192" s="18" t="s">
        <v>167</v>
      </c>
      <c r="AU192" s="18" t="s">
        <v>82</v>
      </c>
      <c r="AY192" s="18" t="s">
        <v>165</v>
      </c>
      <c r="BE192" s="109">
        <f t="shared" si="19"/>
        <v>0</v>
      </c>
      <c r="BF192" s="109">
        <f t="shared" si="20"/>
        <v>0</v>
      </c>
      <c r="BG192" s="109">
        <f t="shared" si="21"/>
        <v>0</v>
      </c>
      <c r="BH192" s="109">
        <f t="shared" si="22"/>
        <v>0</v>
      </c>
      <c r="BI192" s="109">
        <f t="shared" si="23"/>
        <v>0</v>
      </c>
      <c r="BJ192" s="18" t="s">
        <v>144</v>
      </c>
      <c r="BK192" s="174">
        <f t="shared" si="24"/>
        <v>0</v>
      </c>
      <c r="BL192" s="18" t="s">
        <v>171</v>
      </c>
      <c r="BM192" s="18" t="s">
        <v>584</v>
      </c>
    </row>
    <row r="193" spans="2:65" s="1" customFormat="1" ht="16.5" customHeight="1">
      <c r="B193" s="34"/>
      <c r="C193" s="166" t="s">
        <v>274</v>
      </c>
      <c r="D193" s="166" t="s">
        <v>167</v>
      </c>
      <c r="E193" s="167" t="s">
        <v>1312</v>
      </c>
      <c r="F193" s="251" t="s">
        <v>1313</v>
      </c>
      <c r="G193" s="251"/>
      <c r="H193" s="251"/>
      <c r="I193" s="251"/>
      <c r="J193" s="168" t="s">
        <v>222</v>
      </c>
      <c r="K193" s="169">
        <v>150</v>
      </c>
      <c r="L193" s="252">
        <v>0</v>
      </c>
      <c r="M193" s="253"/>
      <c r="N193" s="254">
        <f aca="true" t="shared" si="25" ref="N193:N208">ROUND(L193*K193,3)</f>
        <v>0</v>
      </c>
      <c r="O193" s="254"/>
      <c r="P193" s="254"/>
      <c r="Q193" s="254"/>
      <c r="R193" s="36"/>
      <c r="T193" s="171" t="s">
        <v>20</v>
      </c>
      <c r="U193" s="43" t="s">
        <v>41</v>
      </c>
      <c r="V193" s="35"/>
      <c r="W193" s="172">
        <f aca="true" t="shared" si="26" ref="W193:W224">V193*K193</f>
        <v>0</v>
      </c>
      <c r="X193" s="172">
        <v>0</v>
      </c>
      <c r="Y193" s="172">
        <f aca="true" t="shared" si="27" ref="Y193:Y224">X193*K193</f>
        <v>0</v>
      </c>
      <c r="Z193" s="172">
        <v>0</v>
      </c>
      <c r="AA193" s="173">
        <f aca="true" t="shared" si="28" ref="AA193:AA224">Z193*K193</f>
        <v>0</v>
      </c>
      <c r="AR193" s="18" t="s">
        <v>171</v>
      </c>
      <c r="AT193" s="18" t="s">
        <v>167</v>
      </c>
      <c r="AU193" s="18" t="s">
        <v>82</v>
      </c>
      <c r="AY193" s="18" t="s">
        <v>165</v>
      </c>
      <c r="BE193" s="109">
        <f aca="true" t="shared" si="29" ref="BE193:BE208">IF(U193="základná",N193,0)</f>
        <v>0</v>
      </c>
      <c r="BF193" s="109">
        <f aca="true" t="shared" si="30" ref="BF193:BF208">IF(U193="znížená",N193,0)</f>
        <v>0</v>
      </c>
      <c r="BG193" s="109">
        <f aca="true" t="shared" si="31" ref="BG193:BG208">IF(U193="zákl. prenesená",N193,0)</f>
        <v>0</v>
      </c>
      <c r="BH193" s="109">
        <f aca="true" t="shared" si="32" ref="BH193:BH208">IF(U193="zníž. prenesená",N193,0)</f>
        <v>0</v>
      </c>
      <c r="BI193" s="109">
        <f aca="true" t="shared" si="33" ref="BI193:BI208">IF(U193="nulová",N193,0)</f>
        <v>0</v>
      </c>
      <c r="BJ193" s="18" t="s">
        <v>144</v>
      </c>
      <c r="BK193" s="174">
        <f aca="true" t="shared" si="34" ref="BK193:BK208">ROUND(L193*K193,3)</f>
        <v>0</v>
      </c>
      <c r="BL193" s="18" t="s">
        <v>171</v>
      </c>
      <c r="BM193" s="18" t="s">
        <v>592</v>
      </c>
    </row>
    <row r="194" spans="2:65" s="1" customFormat="1" ht="16.5" customHeight="1">
      <c r="B194" s="34"/>
      <c r="C194" s="166" t="s">
        <v>871</v>
      </c>
      <c r="D194" s="166" t="s">
        <v>167</v>
      </c>
      <c r="E194" s="167" t="s">
        <v>1314</v>
      </c>
      <c r="F194" s="251" t="s">
        <v>1315</v>
      </c>
      <c r="G194" s="251"/>
      <c r="H194" s="251"/>
      <c r="I194" s="251"/>
      <c r="J194" s="168" t="s">
        <v>222</v>
      </c>
      <c r="K194" s="169">
        <v>436</v>
      </c>
      <c r="L194" s="252">
        <v>0</v>
      </c>
      <c r="M194" s="253"/>
      <c r="N194" s="254">
        <f t="shared" si="25"/>
        <v>0</v>
      </c>
      <c r="O194" s="254"/>
      <c r="P194" s="254"/>
      <c r="Q194" s="254"/>
      <c r="R194" s="36"/>
      <c r="T194" s="171" t="s">
        <v>20</v>
      </c>
      <c r="U194" s="43" t="s">
        <v>41</v>
      </c>
      <c r="V194" s="35"/>
      <c r="W194" s="172">
        <f t="shared" si="26"/>
        <v>0</v>
      </c>
      <c r="X194" s="172">
        <v>0</v>
      </c>
      <c r="Y194" s="172">
        <f t="shared" si="27"/>
        <v>0</v>
      </c>
      <c r="Z194" s="172">
        <v>0</v>
      </c>
      <c r="AA194" s="173">
        <f t="shared" si="28"/>
        <v>0</v>
      </c>
      <c r="AR194" s="18" t="s">
        <v>171</v>
      </c>
      <c r="AT194" s="18" t="s">
        <v>167</v>
      </c>
      <c r="AU194" s="18" t="s">
        <v>82</v>
      </c>
      <c r="AY194" s="18" t="s">
        <v>165</v>
      </c>
      <c r="BE194" s="109">
        <f t="shared" si="29"/>
        <v>0</v>
      </c>
      <c r="BF194" s="109">
        <f t="shared" si="30"/>
        <v>0</v>
      </c>
      <c r="BG194" s="109">
        <f t="shared" si="31"/>
        <v>0</v>
      </c>
      <c r="BH194" s="109">
        <f t="shared" si="32"/>
        <v>0</v>
      </c>
      <c r="BI194" s="109">
        <f t="shared" si="33"/>
        <v>0</v>
      </c>
      <c r="BJ194" s="18" t="s">
        <v>144</v>
      </c>
      <c r="BK194" s="174">
        <f t="shared" si="34"/>
        <v>0</v>
      </c>
      <c r="BL194" s="18" t="s">
        <v>171</v>
      </c>
      <c r="BM194" s="18" t="s">
        <v>600</v>
      </c>
    </row>
    <row r="195" spans="2:65" s="1" customFormat="1" ht="16.5" customHeight="1">
      <c r="B195" s="34"/>
      <c r="C195" s="166" t="s">
        <v>277</v>
      </c>
      <c r="D195" s="166" t="s">
        <v>167</v>
      </c>
      <c r="E195" s="167" t="s">
        <v>1316</v>
      </c>
      <c r="F195" s="251" t="s">
        <v>1317</v>
      </c>
      <c r="G195" s="251"/>
      <c r="H195" s="251"/>
      <c r="I195" s="251"/>
      <c r="J195" s="168" t="s">
        <v>222</v>
      </c>
      <c r="K195" s="169">
        <v>18.9</v>
      </c>
      <c r="L195" s="252">
        <v>0</v>
      </c>
      <c r="M195" s="253"/>
      <c r="N195" s="254">
        <f t="shared" si="25"/>
        <v>0</v>
      </c>
      <c r="O195" s="254"/>
      <c r="P195" s="254"/>
      <c r="Q195" s="254"/>
      <c r="R195" s="36"/>
      <c r="T195" s="171" t="s">
        <v>20</v>
      </c>
      <c r="U195" s="43" t="s">
        <v>41</v>
      </c>
      <c r="V195" s="35"/>
      <c r="W195" s="172">
        <f t="shared" si="26"/>
        <v>0</v>
      </c>
      <c r="X195" s="172">
        <v>0</v>
      </c>
      <c r="Y195" s="172">
        <f t="shared" si="27"/>
        <v>0</v>
      </c>
      <c r="Z195" s="172">
        <v>0</v>
      </c>
      <c r="AA195" s="173">
        <f t="shared" si="28"/>
        <v>0</v>
      </c>
      <c r="AR195" s="18" t="s">
        <v>171</v>
      </c>
      <c r="AT195" s="18" t="s">
        <v>167</v>
      </c>
      <c r="AU195" s="18" t="s">
        <v>82</v>
      </c>
      <c r="AY195" s="18" t="s">
        <v>165</v>
      </c>
      <c r="BE195" s="109">
        <f t="shared" si="29"/>
        <v>0</v>
      </c>
      <c r="BF195" s="109">
        <f t="shared" si="30"/>
        <v>0</v>
      </c>
      <c r="BG195" s="109">
        <f t="shared" si="31"/>
        <v>0</v>
      </c>
      <c r="BH195" s="109">
        <f t="shared" si="32"/>
        <v>0</v>
      </c>
      <c r="BI195" s="109">
        <f t="shared" si="33"/>
        <v>0</v>
      </c>
      <c r="BJ195" s="18" t="s">
        <v>144</v>
      </c>
      <c r="BK195" s="174">
        <f t="shared" si="34"/>
        <v>0</v>
      </c>
      <c r="BL195" s="18" t="s">
        <v>171</v>
      </c>
      <c r="BM195" s="18" t="s">
        <v>608</v>
      </c>
    </row>
    <row r="196" spans="2:65" s="1" customFormat="1" ht="16.5" customHeight="1">
      <c r="B196" s="34"/>
      <c r="C196" s="166" t="s">
        <v>876</v>
      </c>
      <c r="D196" s="166" t="s">
        <v>167</v>
      </c>
      <c r="E196" s="167" t="s">
        <v>1318</v>
      </c>
      <c r="F196" s="251" t="s">
        <v>1319</v>
      </c>
      <c r="G196" s="251"/>
      <c r="H196" s="251"/>
      <c r="I196" s="251"/>
      <c r="J196" s="168" t="s">
        <v>222</v>
      </c>
      <c r="K196" s="169">
        <v>97.65</v>
      </c>
      <c r="L196" s="252">
        <v>0</v>
      </c>
      <c r="M196" s="253"/>
      <c r="N196" s="254">
        <f t="shared" si="25"/>
        <v>0</v>
      </c>
      <c r="O196" s="254"/>
      <c r="P196" s="254"/>
      <c r="Q196" s="254"/>
      <c r="R196" s="36"/>
      <c r="T196" s="171" t="s">
        <v>20</v>
      </c>
      <c r="U196" s="43" t="s">
        <v>41</v>
      </c>
      <c r="V196" s="35"/>
      <c r="W196" s="172">
        <f t="shared" si="26"/>
        <v>0</v>
      </c>
      <c r="X196" s="172">
        <v>0</v>
      </c>
      <c r="Y196" s="172">
        <f t="shared" si="27"/>
        <v>0</v>
      </c>
      <c r="Z196" s="172">
        <v>0</v>
      </c>
      <c r="AA196" s="173">
        <f t="shared" si="28"/>
        <v>0</v>
      </c>
      <c r="AR196" s="18" t="s">
        <v>171</v>
      </c>
      <c r="AT196" s="18" t="s">
        <v>167</v>
      </c>
      <c r="AU196" s="18" t="s">
        <v>82</v>
      </c>
      <c r="AY196" s="18" t="s">
        <v>165</v>
      </c>
      <c r="BE196" s="109">
        <f t="shared" si="29"/>
        <v>0</v>
      </c>
      <c r="BF196" s="109">
        <f t="shared" si="30"/>
        <v>0</v>
      </c>
      <c r="BG196" s="109">
        <f t="shared" si="31"/>
        <v>0</v>
      </c>
      <c r="BH196" s="109">
        <f t="shared" si="32"/>
        <v>0</v>
      </c>
      <c r="BI196" s="109">
        <f t="shared" si="33"/>
        <v>0</v>
      </c>
      <c r="BJ196" s="18" t="s">
        <v>144</v>
      </c>
      <c r="BK196" s="174">
        <f t="shared" si="34"/>
        <v>0</v>
      </c>
      <c r="BL196" s="18" t="s">
        <v>171</v>
      </c>
      <c r="BM196" s="18" t="s">
        <v>616</v>
      </c>
    </row>
    <row r="197" spans="2:65" s="1" customFormat="1" ht="16.5" customHeight="1">
      <c r="B197" s="34"/>
      <c r="C197" s="166" t="s">
        <v>281</v>
      </c>
      <c r="D197" s="166" t="s">
        <v>167</v>
      </c>
      <c r="E197" s="167" t="s">
        <v>1320</v>
      </c>
      <c r="F197" s="251" t="s">
        <v>1321</v>
      </c>
      <c r="G197" s="251"/>
      <c r="H197" s="251"/>
      <c r="I197" s="251"/>
      <c r="J197" s="168" t="s">
        <v>222</v>
      </c>
      <c r="K197" s="169">
        <v>10.5</v>
      </c>
      <c r="L197" s="252">
        <v>0</v>
      </c>
      <c r="M197" s="253"/>
      <c r="N197" s="254">
        <f t="shared" si="25"/>
        <v>0</v>
      </c>
      <c r="O197" s="254"/>
      <c r="P197" s="254"/>
      <c r="Q197" s="254"/>
      <c r="R197" s="36"/>
      <c r="T197" s="171" t="s">
        <v>20</v>
      </c>
      <c r="U197" s="43" t="s">
        <v>41</v>
      </c>
      <c r="V197" s="35"/>
      <c r="W197" s="172">
        <f t="shared" si="26"/>
        <v>0</v>
      </c>
      <c r="X197" s="172">
        <v>0</v>
      </c>
      <c r="Y197" s="172">
        <f t="shared" si="27"/>
        <v>0</v>
      </c>
      <c r="Z197" s="172">
        <v>0</v>
      </c>
      <c r="AA197" s="173">
        <f t="shared" si="28"/>
        <v>0</v>
      </c>
      <c r="AR197" s="18" t="s">
        <v>171</v>
      </c>
      <c r="AT197" s="18" t="s">
        <v>167</v>
      </c>
      <c r="AU197" s="18" t="s">
        <v>82</v>
      </c>
      <c r="AY197" s="18" t="s">
        <v>165</v>
      </c>
      <c r="BE197" s="109">
        <f t="shared" si="29"/>
        <v>0</v>
      </c>
      <c r="BF197" s="109">
        <f t="shared" si="30"/>
        <v>0</v>
      </c>
      <c r="BG197" s="109">
        <f t="shared" si="31"/>
        <v>0</v>
      </c>
      <c r="BH197" s="109">
        <f t="shared" si="32"/>
        <v>0</v>
      </c>
      <c r="BI197" s="109">
        <f t="shared" si="33"/>
        <v>0</v>
      </c>
      <c r="BJ197" s="18" t="s">
        <v>144</v>
      </c>
      <c r="BK197" s="174">
        <f t="shared" si="34"/>
        <v>0</v>
      </c>
      <c r="BL197" s="18" t="s">
        <v>171</v>
      </c>
      <c r="BM197" s="18" t="s">
        <v>624</v>
      </c>
    </row>
    <row r="198" spans="2:65" s="1" customFormat="1" ht="16.5" customHeight="1">
      <c r="B198" s="34"/>
      <c r="C198" s="166" t="s">
        <v>881</v>
      </c>
      <c r="D198" s="166" t="s">
        <v>167</v>
      </c>
      <c r="E198" s="167" t="s">
        <v>1322</v>
      </c>
      <c r="F198" s="251" t="s">
        <v>1323</v>
      </c>
      <c r="G198" s="251"/>
      <c r="H198" s="251"/>
      <c r="I198" s="251"/>
      <c r="J198" s="168" t="s">
        <v>222</v>
      </c>
      <c r="K198" s="169">
        <v>40</v>
      </c>
      <c r="L198" s="252">
        <v>0</v>
      </c>
      <c r="M198" s="253"/>
      <c r="N198" s="254">
        <f t="shared" si="25"/>
        <v>0</v>
      </c>
      <c r="O198" s="254"/>
      <c r="P198" s="254"/>
      <c r="Q198" s="254"/>
      <c r="R198" s="36"/>
      <c r="T198" s="171" t="s">
        <v>20</v>
      </c>
      <c r="U198" s="43" t="s">
        <v>41</v>
      </c>
      <c r="V198" s="35"/>
      <c r="W198" s="172">
        <f t="shared" si="26"/>
        <v>0</v>
      </c>
      <c r="X198" s="172">
        <v>0</v>
      </c>
      <c r="Y198" s="172">
        <f t="shared" si="27"/>
        <v>0</v>
      </c>
      <c r="Z198" s="172">
        <v>0</v>
      </c>
      <c r="AA198" s="173">
        <f t="shared" si="28"/>
        <v>0</v>
      </c>
      <c r="AR198" s="18" t="s">
        <v>171</v>
      </c>
      <c r="AT198" s="18" t="s">
        <v>167</v>
      </c>
      <c r="AU198" s="18" t="s">
        <v>82</v>
      </c>
      <c r="AY198" s="18" t="s">
        <v>165</v>
      </c>
      <c r="BE198" s="109">
        <f t="shared" si="29"/>
        <v>0</v>
      </c>
      <c r="BF198" s="109">
        <f t="shared" si="30"/>
        <v>0</v>
      </c>
      <c r="BG198" s="109">
        <f t="shared" si="31"/>
        <v>0</v>
      </c>
      <c r="BH198" s="109">
        <f t="shared" si="32"/>
        <v>0</v>
      </c>
      <c r="BI198" s="109">
        <f t="shared" si="33"/>
        <v>0</v>
      </c>
      <c r="BJ198" s="18" t="s">
        <v>144</v>
      </c>
      <c r="BK198" s="174">
        <f t="shared" si="34"/>
        <v>0</v>
      </c>
      <c r="BL198" s="18" t="s">
        <v>171</v>
      </c>
      <c r="BM198" s="18" t="s">
        <v>632</v>
      </c>
    </row>
    <row r="199" spans="2:65" s="1" customFormat="1" ht="25.5" customHeight="1">
      <c r="B199" s="34"/>
      <c r="C199" s="166" t="s">
        <v>284</v>
      </c>
      <c r="D199" s="166" t="s">
        <v>167</v>
      </c>
      <c r="E199" s="167" t="s">
        <v>1324</v>
      </c>
      <c r="F199" s="251" t="s">
        <v>1325</v>
      </c>
      <c r="G199" s="251"/>
      <c r="H199" s="251"/>
      <c r="I199" s="251"/>
      <c r="J199" s="168" t="s">
        <v>222</v>
      </c>
      <c r="K199" s="169">
        <v>436</v>
      </c>
      <c r="L199" s="252">
        <v>0</v>
      </c>
      <c r="M199" s="253"/>
      <c r="N199" s="254">
        <f t="shared" si="25"/>
        <v>0</v>
      </c>
      <c r="O199" s="254"/>
      <c r="P199" s="254"/>
      <c r="Q199" s="254"/>
      <c r="R199" s="36"/>
      <c r="T199" s="171" t="s">
        <v>20</v>
      </c>
      <c r="U199" s="43" t="s">
        <v>41</v>
      </c>
      <c r="V199" s="35"/>
      <c r="W199" s="172">
        <f t="shared" si="26"/>
        <v>0</v>
      </c>
      <c r="X199" s="172">
        <v>0</v>
      </c>
      <c r="Y199" s="172">
        <f t="shared" si="27"/>
        <v>0</v>
      </c>
      <c r="Z199" s="172">
        <v>0</v>
      </c>
      <c r="AA199" s="173">
        <f t="shared" si="28"/>
        <v>0</v>
      </c>
      <c r="AR199" s="18" t="s">
        <v>171</v>
      </c>
      <c r="AT199" s="18" t="s">
        <v>167</v>
      </c>
      <c r="AU199" s="18" t="s">
        <v>82</v>
      </c>
      <c r="AY199" s="18" t="s">
        <v>165</v>
      </c>
      <c r="BE199" s="109">
        <f t="shared" si="29"/>
        <v>0</v>
      </c>
      <c r="BF199" s="109">
        <f t="shared" si="30"/>
        <v>0</v>
      </c>
      <c r="BG199" s="109">
        <f t="shared" si="31"/>
        <v>0</v>
      </c>
      <c r="BH199" s="109">
        <f t="shared" si="32"/>
        <v>0</v>
      </c>
      <c r="BI199" s="109">
        <f t="shared" si="33"/>
        <v>0</v>
      </c>
      <c r="BJ199" s="18" t="s">
        <v>144</v>
      </c>
      <c r="BK199" s="174">
        <f t="shared" si="34"/>
        <v>0</v>
      </c>
      <c r="BL199" s="18" t="s">
        <v>171</v>
      </c>
      <c r="BM199" s="18" t="s">
        <v>640</v>
      </c>
    </row>
    <row r="200" spans="2:65" s="1" customFormat="1" ht="25.5" customHeight="1">
      <c r="B200" s="34"/>
      <c r="C200" s="166" t="s">
        <v>364</v>
      </c>
      <c r="D200" s="166" t="s">
        <v>167</v>
      </c>
      <c r="E200" s="167" t="s">
        <v>1326</v>
      </c>
      <c r="F200" s="251" t="s">
        <v>1327</v>
      </c>
      <c r="G200" s="251"/>
      <c r="H200" s="251"/>
      <c r="I200" s="251"/>
      <c r="J200" s="168" t="s">
        <v>222</v>
      </c>
      <c r="K200" s="169">
        <v>93</v>
      </c>
      <c r="L200" s="252">
        <v>0</v>
      </c>
      <c r="M200" s="253"/>
      <c r="N200" s="254">
        <f t="shared" si="25"/>
        <v>0</v>
      </c>
      <c r="O200" s="254"/>
      <c r="P200" s="254"/>
      <c r="Q200" s="254"/>
      <c r="R200" s="36"/>
      <c r="T200" s="171" t="s">
        <v>20</v>
      </c>
      <c r="U200" s="43" t="s">
        <v>41</v>
      </c>
      <c r="V200" s="35"/>
      <c r="W200" s="172">
        <f t="shared" si="26"/>
        <v>0</v>
      </c>
      <c r="X200" s="172">
        <v>0</v>
      </c>
      <c r="Y200" s="172">
        <f t="shared" si="27"/>
        <v>0</v>
      </c>
      <c r="Z200" s="172">
        <v>0</v>
      </c>
      <c r="AA200" s="173">
        <f t="shared" si="28"/>
        <v>0</v>
      </c>
      <c r="AR200" s="18" t="s">
        <v>171</v>
      </c>
      <c r="AT200" s="18" t="s">
        <v>167</v>
      </c>
      <c r="AU200" s="18" t="s">
        <v>82</v>
      </c>
      <c r="AY200" s="18" t="s">
        <v>165</v>
      </c>
      <c r="BE200" s="109">
        <f t="shared" si="29"/>
        <v>0</v>
      </c>
      <c r="BF200" s="109">
        <f t="shared" si="30"/>
        <v>0</v>
      </c>
      <c r="BG200" s="109">
        <f t="shared" si="31"/>
        <v>0</v>
      </c>
      <c r="BH200" s="109">
        <f t="shared" si="32"/>
        <v>0</v>
      </c>
      <c r="BI200" s="109">
        <f t="shared" si="33"/>
        <v>0</v>
      </c>
      <c r="BJ200" s="18" t="s">
        <v>144</v>
      </c>
      <c r="BK200" s="174">
        <f t="shared" si="34"/>
        <v>0</v>
      </c>
      <c r="BL200" s="18" t="s">
        <v>171</v>
      </c>
      <c r="BM200" s="18" t="s">
        <v>367</v>
      </c>
    </row>
    <row r="201" spans="2:65" s="1" customFormat="1" ht="25.5" customHeight="1">
      <c r="B201" s="34"/>
      <c r="C201" s="166" t="s">
        <v>288</v>
      </c>
      <c r="D201" s="166" t="s">
        <v>167</v>
      </c>
      <c r="E201" s="167" t="s">
        <v>1328</v>
      </c>
      <c r="F201" s="251" t="s">
        <v>1329</v>
      </c>
      <c r="G201" s="251"/>
      <c r="H201" s="251"/>
      <c r="I201" s="251"/>
      <c r="J201" s="168" t="s">
        <v>222</v>
      </c>
      <c r="K201" s="169">
        <v>10</v>
      </c>
      <c r="L201" s="252">
        <v>0</v>
      </c>
      <c r="M201" s="253"/>
      <c r="N201" s="254">
        <f t="shared" si="25"/>
        <v>0</v>
      </c>
      <c r="O201" s="254"/>
      <c r="P201" s="254"/>
      <c r="Q201" s="254"/>
      <c r="R201" s="36"/>
      <c r="T201" s="171" t="s">
        <v>20</v>
      </c>
      <c r="U201" s="43" t="s">
        <v>41</v>
      </c>
      <c r="V201" s="35"/>
      <c r="W201" s="172">
        <f t="shared" si="26"/>
        <v>0</v>
      </c>
      <c r="X201" s="172">
        <v>0</v>
      </c>
      <c r="Y201" s="172">
        <f t="shared" si="27"/>
        <v>0</v>
      </c>
      <c r="Z201" s="172">
        <v>0</v>
      </c>
      <c r="AA201" s="173">
        <f t="shared" si="28"/>
        <v>0</v>
      </c>
      <c r="AR201" s="18" t="s">
        <v>171</v>
      </c>
      <c r="AT201" s="18" t="s">
        <v>167</v>
      </c>
      <c r="AU201" s="18" t="s">
        <v>82</v>
      </c>
      <c r="AY201" s="18" t="s">
        <v>165</v>
      </c>
      <c r="BE201" s="109">
        <f t="shared" si="29"/>
        <v>0</v>
      </c>
      <c r="BF201" s="109">
        <f t="shared" si="30"/>
        <v>0</v>
      </c>
      <c r="BG201" s="109">
        <f t="shared" si="31"/>
        <v>0</v>
      </c>
      <c r="BH201" s="109">
        <f t="shared" si="32"/>
        <v>0</v>
      </c>
      <c r="BI201" s="109">
        <f t="shared" si="33"/>
        <v>0</v>
      </c>
      <c r="BJ201" s="18" t="s">
        <v>144</v>
      </c>
      <c r="BK201" s="174">
        <f t="shared" si="34"/>
        <v>0</v>
      </c>
      <c r="BL201" s="18" t="s">
        <v>171</v>
      </c>
      <c r="BM201" s="18" t="s">
        <v>370</v>
      </c>
    </row>
    <row r="202" spans="2:65" s="1" customFormat="1" ht="25.5" customHeight="1">
      <c r="B202" s="34"/>
      <c r="C202" s="166" t="s">
        <v>371</v>
      </c>
      <c r="D202" s="166" t="s">
        <v>167</v>
      </c>
      <c r="E202" s="167" t="s">
        <v>1330</v>
      </c>
      <c r="F202" s="251" t="s">
        <v>1331</v>
      </c>
      <c r="G202" s="251"/>
      <c r="H202" s="251"/>
      <c r="I202" s="251"/>
      <c r="J202" s="168" t="s">
        <v>222</v>
      </c>
      <c r="K202" s="169">
        <v>40</v>
      </c>
      <c r="L202" s="252">
        <v>0</v>
      </c>
      <c r="M202" s="253"/>
      <c r="N202" s="254">
        <f t="shared" si="25"/>
        <v>0</v>
      </c>
      <c r="O202" s="254"/>
      <c r="P202" s="254"/>
      <c r="Q202" s="254"/>
      <c r="R202" s="36"/>
      <c r="T202" s="171" t="s">
        <v>20</v>
      </c>
      <c r="U202" s="43" t="s">
        <v>41</v>
      </c>
      <c r="V202" s="35"/>
      <c r="W202" s="172">
        <f t="shared" si="26"/>
        <v>0</v>
      </c>
      <c r="X202" s="172">
        <v>0</v>
      </c>
      <c r="Y202" s="172">
        <f t="shared" si="27"/>
        <v>0</v>
      </c>
      <c r="Z202" s="172">
        <v>0</v>
      </c>
      <c r="AA202" s="173">
        <f t="shared" si="28"/>
        <v>0</v>
      </c>
      <c r="AR202" s="18" t="s">
        <v>171</v>
      </c>
      <c r="AT202" s="18" t="s">
        <v>167</v>
      </c>
      <c r="AU202" s="18" t="s">
        <v>82</v>
      </c>
      <c r="AY202" s="18" t="s">
        <v>165</v>
      </c>
      <c r="BE202" s="109">
        <f t="shared" si="29"/>
        <v>0</v>
      </c>
      <c r="BF202" s="109">
        <f t="shared" si="30"/>
        <v>0</v>
      </c>
      <c r="BG202" s="109">
        <f t="shared" si="31"/>
        <v>0</v>
      </c>
      <c r="BH202" s="109">
        <f t="shared" si="32"/>
        <v>0</v>
      </c>
      <c r="BI202" s="109">
        <f t="shared" si="33"/>
        <v>0</v>
      </c>
      <c r="BJ202" s="18" t="s">
        <v>144</v>
      </c>
      <c r="BK202" s="174">
        <f t="shared" si="34"/>
        <v>0</v>
      </c>
      <c r="BL202" s="18" t="s">
        <v>171</v>
      </c>
      <c r="BM202" s="18" t="s">
        <v>374</v>
      </c>
    </row>
    <row r="203" spans="2:65" s="1" customFormat="1" ht="25.5" customHeight="1">
      <c r="B203" s="34"/>
      <c r="C203" s="166" t="s">
        <v>291</v>
      </c>
      <c r="D203" s="166" t="s">
        <v>167</v>
      </c>
      <c r="E203" s="167" t="s">
        <v>1332</v>
      </c>
      <c r="F203" s="251" t="s">
        <v>1333</v>
      </c>
      <c r="G203" s="251"/>
      <c r="H203" s="251"/>
      <c r="I203" s="251"/>
      <c r="J203" s="168" t="s">
        <v>222</v>
      </c>
      <c r="K203" s="169">
        <v>18</v>
      </c>
      <c r="L203" s="252">
        <v>0</v>
      </c>
      <c r="M203" s="253"/>
      <c r="N203" s="254">
        <f t="shared" si="25"/>
        <v>0</v>
      </c>
      <c r="O203" s="254"/>
      <c r="P203" s="254"/>
      <c r="Q203" s="254"/>
      <c r="R203" s="36"/>
      <c r="T203" s="171" t="s">
        <v>20</v>
      </c>
      <c r="U203" s="43" t="s">
        <v>41</v>
      </c>
      <c r="V203" s="35"/>
      <c r="W203" s="172">
        <f t="shared" si="26"/>
        <v>0</v>
      </c>
      <c r="X203" s="172">
        <v>0</v>
      </c>
      <c r="Y203" s="172">
        <f t="shared" si="27"/>
        <v>0</v>
      </c>
      <c r="Z203" s="172">
        <v>0</v>
      </c>
      <c r="AA203" s="173">
        <f t="shared" si="28"/>
        <v>0</v>
      </c>
      <c r="AR203" s="18" t="s">
        <v>171</v>
      </c>
      <c r="AT203" s="18" t="s">
        <v>167</v>
      </c>
      <c r="AU203" s="18" t="s">
        <v>82</v>
      </c>
      <c r="AY203" s="18" t="s">
        <v>165</v>
      </c>
      <c r="BE203" s="109">
        <f t="shared" si="29"/>
        <v>0</v>
      </c>
      <c r="BF203" s="109">
        <f t="shared" si="30"/>
        <v>0</v>
      </c>
      <c r="BG203" s="109">
        <f t="shared" si="31"/>
        <v>0</v>
      </c>
      <c r="BH203" s="109">
        <f t="shared" si="32"/>
        <v>0</v>
      </c>
      <c r="BI203" s="109">
        <f t="shared" si="33"/>
        <v>0</v>
      </c>
      <c r="BJ203" s="18" t="s">
        <v>144</v>
      </c>
      <c r="BK203" s="174">
        <f t="shared" si="34"/>
        <v>0</v>
      </c>
      <c r="BL203" s="18" t="s">
        <v>171</v>
      </c>
      <c r="BM203" s="18" t="s">
        <v>377</v>
      </c>
    </row>
    <row r="204" spans="2:65" s="1" customFormat="1" ht="25.5" customHeight="1">
      <c r="B204" s="34"/>
      <c r="C204" s="166" t="s">
        <v>378</v>
      </c>
      <c r="D204" s="166" t="s">
        <v>167</v>
      </c>
      <c r="E204" s="167" t="s">
        <v>1334</v>
      </c>
      <c r="F204" s="251" t="s">
        <v>1335</v>
      </c>
      <c r="G204" s="251"/>
      <c r="H204" s="251"/>
      <c r="I204" s="251"/>
      <c r="J204" s="168" t="s">
        <v>222</v>
      </c>
      <c r="K204" s="169">
        <v>25</v>
      </c>
      <c r="L204" s="252">
        <v>0</v>
      </c>
      <c r="M204" s="253"/>
      <c r="N204" s="254">
        <f t="shared" si="25"/>
        <v>0</v>
      </c>
      <c r="O204" s="254"/>
      <c r="P204" s="254"/>
      <c r="Q204" s="254"/>
      <c r="R204" s="36"/>
      <c r="T204" s="171" t="s">
        <v>20</v>
      </c>
      <c r="U204" s="43" t="s">
        <v>41</v>
      </c>
      <c r="V204" s="35"/>
      <c r="W204" s="172">
        <f t="shared" si="26"/>
        <v>0</v>
      </c>
      <c r="X204" s="172">
        <v>0</v>
      </c>
      <c r="Y204" s="172">
        <f t="shared" si="27"/>
        <v>0</v>
      </c>
      <c r="Z204" s="172">
        <v>0</v>
      </c>
      <c r="AA204" s="173">
        <f t="shared" si="28"/>
        <v>0</v>
      </c>
      <c r="AR204" s="18" t="s">
        <v>171</v>
      </c>
      <c r="AT204" s="18" t="s">
        <v>167</v>
      </c>
      <c r="AU204" s="18" t="s">
        <v>82</v>
      </c>
      <c r="AY204" s="18" t="s">
        <v>165</v>
      </c>
      <c r="BE204" s="109">
        <f t="shared" si="29"/>
        <v>0</v>
      </c>
      <c r="BF204" s="109">
        <f t="shared" si="30"/>
        <v>0</v>
      </c>
      <c r="BG204" s="109">
        <f t="shared" si="31"/>
        <v>0</v>
      </c>
      <c r="BH204" s="109">
        <f t="shared" si="32"/>
        <v>0</v>
      </c>
      <c r="BI204" s="109">
        <f t="shared" si="33"/>
        <v>0</v>
      </c>
      <c r="BJ204" s="18" t="s">
        <v>144</v>
      </c>
      <c r="BK204" s="174">
        <f t="shared" si="34"/>
        <v>0</v>
      </c>
      <c r="BL204" s="18" t="s">
        <v>171</v>
      </c>
      <c r="BM204" s="18" t="s">
        <v>381</v>
      </c>
    </row>
    <row r="205" spans="2:65" s="1" customFormat="1" ht="16.5" customHeight="1">
      <c r="B205" s="34"/>
      <c r="C205" s="166" t="s">
        <v>295</v>
      </c>
      <c r="D205" s="166" t="s">
        <v>167</v>
      </c>
      <c r="E205" s="167" t="s">
        <v>1336</v>
      </c>
      <c r="F205" s="251" t="s">
        <v>1337</v>
      </c>
      <c r="G205" s="251"/>
      <c r="H205" s="251"/>
      <c r="I205" s="251"/>
      <c r="J205" s="168" t="s">
        <v>222</v>
      </c>
      <c r="K205" s="169">
        <v>26.25</v>
      </c>
      <c r="L205" s="252">
        <v>0</v>
      </c>
      <c r="M205" s="253"/>
      <c r="N205" s="254">
        <f t="shared" si="25"/>
        <v>0</v>
      </c>
      <c r="O205" s="254"/>
      <c r="P205" s="254"/>
      <c r="Q205" s="254"/>
      <c r="R205" s="36"/>
      <c r="T205" s="171" t="s">
        <v>20</v>
      </c>
      <c r="U205" s="43" t="s">
        <v>41</v>
      </c>
      <c r="V205" s="35"/>
      <c r="W205" s="172">
        <f t="shared" si="26"/>
        <v>0</v>
      </c>
      <c r="X205" s="172">
        <v>0</v>
      </c>
      <c r="Y205" s="172">
        <f t="shared" si="27"/>
        <v>0</v>
      </c>
      <c r="Z205" s="172">
        <v>0</v>
      </c>
      <c r="AA205" s="173">
        <f t="shared" si="28"/>
        <v>0</v>
      </c>
      <c r="AR205" s="18" t="s">
        <v>171</v>
      </c>
      <c r="AT205" s="18" t="s">
        <v>167</v>
      </c>
      <c r="AU205" s="18" t="s">
        <v>82</v>
      </c>
      <c r="AY205" s="18" t="s">
        <v>165</v>
      </c>
      <c r="BE205" s="109">
        <f t="shared" si="29"/>
        <v>0</v>
      </c>
      <c r="BF205" s="109">
        <f t="shared" si="30"/>
        <v>0</v>
      </c>
      <c r="BG205" s="109">
        <f t="shared" si="31"/>
        <v>0</v>
      </c>
      <c r="BH205" s="109">
        <f t="shared" si="32"/>
        <v>0</v>
      </c>
      <c r="BI205" s="109">
        <f t="shared" si="33"/>
        <v>0</v>
      </c>
      <c r="BJ205" s="18" t="s">
        <v>144</v>
      </c>
      <c r="BK205" s="174">
        <f t="shared" si="34"/>
        <v>0</v>
      </c>
      <c r="BL205" s="18" t="s">
        <v>171</v>
      </c>
      <c r="BM205" s="18" t="s">
        <v>384</v>
      </c>
    </row>
    <row r="206" spans="2:65" s="1" customFormat="1" ht="16.5" customHeight="1">
      <c r="B206" s="34"/>
      <c r="C206" s="166" t="s">
        <v>385</v>
      </c>
      <c r="D206" s="166" t="s">
        <v>167</v>
      </c>
      <c r="E206" s="167" t="s">
        <v>1338</v>
      </c>
      <c r="F206" s="251" t="s">
        <v>1339</v>
      </c>
      <c r="G206" s="251"/>
      <c r="H206" s="251"/>
      <c r="I206" s="251"/>
      <c r="J206" s="168" t="s">
        <v>908</v>
      </c>
      <c r="K206" s="170">
        <v>0</v>
      </c>
      <c r="L206" s="252">
        <v>0</v>
      </c>
      <c r="M206" s="253"/>
      <c r="N206" s="254">
        <f t="shared" si="25"/>
        <v>0</v>
      </c>
      <c r="O206" s="254"/>
      <c r="P206" s="254"/>
      <c r="Q206" s="254"/>
      <c r="R206" s="36"/>
      <c r="T206" s="171" t="s">
        <v>20</v>
      </c>
      <c r="U206" s="43" t="s">
        <v>41</v>
      </c>
      <c r="V206" s="35"/>
      <c r="W206" s="172">
        <f t="shared" si="26"/>
        <v>0</v>
      </c>
      <c r="X206" s="172">
        <v>0</v>
      </c>
      <c r="Y206" s="172">
        <f t="shared" si="27"/>
        <v>0</v>
      </c>
      <c r="Z206" s="172">
        <v>0</v>
      </c>
      <c r="AA206" s="173">
        <f t="shared" si="28"/>
        <v>0</v>
      </c>
      <c r="AR206" s="18" t="s">
        <v>171</v>
      </c>
      <c r="AT206" s="18" t="s">
        <v>167</v>
      </c>
      <c r="AU206" s="18" t="s">
        <v>82</v>
      </c>
      <c r="AY206" s="18" t="s">
        <v>165</v>
      </c>
      <c r="BE206" s="109">
        <f t="shared" si="29"/>
        <v>0</v>
      </c>
      <c r="BF206" s="109">
        <f t="shared" si="30"/>
        <v>0</v>
      </c>
      <c r="BG206" s="109">
        <f t="shared" si="31"/>
        <v>0</v>
      </c>
      <c r="BH206" s="109">
        <f t="shared" si="32"/>
        <v>0</v>
      </c>
      <c r="BI206" s="109">
        <f t="shared" si="33"/>
        <v>0</v>
      </c>
      <c r="BJ206" s="18" t="s">
        <v>144</v>
      </c>
      <c r="BK206" s="174">
        <f t="shared" si="34"/>
        <v>0</v>
      </c>
      <c r="BL206" s="18" t="s">
        <v>171</v>
      </c>
      <c r="BM206" s="18" t="s">
        <v>388</v>
      </c>
    </row>
    <row r="207" spans="2:65" s="1" customFormat="1" ht="16.5" customHeight="1">
      <c r="B207" s="34"/>
      <c r="C207" s="166" t="s">
        <v>298</v>
      </c>
      <c r="D207" s="166" t="s">
        <v>167</v>
      </c>
      <c r="E207" s="167" t="s">
        <v>1340</v>
      </c>
      <c r="F207" s="251" t="s">
        <v>1341</v>
      </c>
      <c r="G207" s="251"/>
      <c r="H207" s="251"/>
      <c r="I207" s="251"/>
      <c r="J207" s="168" t="s">
        <v>908</v>
      </c>
      <c r="K207" s="170">
        <v>0</v>
      </c>
      <c r="L207" s="252">
        <v>0</v>
      </c>
      <c r="M207" s="253"/>
      <c r="N207" s="254">
        <f t="shared" si="25"/>
        <v>0</v>
      </c>
      <c r="O207" s="254"/>
      <c r="P207" s="254"/>
      <c r="Q207" s="254"/>
      <c r="R207" s="36"/>
      <c r="T207" s="171" t="s">
        <v>20</v>
      </c>
      <c r="U207" s="43" t="s">
        <v>41</v>
      </c>
      <c r="V207" s="35"/>
      <c r="W207" s="172">
        <f t="shared" si="26"/>
        <v>0</v>
      </c>
      <c r="X207" s="172">
        <v>0</v>
      </c>
      <c r="Y207" s="172">
        <f t="shared" si="27"/>
        <v>0</v>
      </c>
      <c r="Z207" s="172">
        <v>0</v>
      </c>
      <c r="AA207" s="173">
        <f t="shared" si="28"/>
        <v>0</v>
      </c>
      <c r="AR207" s="18" t="s">
        <v>171</v>
      </c>
      <c r="AT207" s="18" t="s">
        <v>167</v>
      </c>
      <c r="AU207" s="18" t="s">
        <v>82</v>
      </c>
      <c r="AY207" s="18" t="s">
        <v>165</v>
      </c>
      <c r="BE207" s="109">
        <f t="shared" si="29"/>
        <v>0</v>
      </c>
      <c r="BF207" s="109">
        <f t="shared" si="30"/>
        <v>0</v>
      </c>
      <c r="BG207" s="109">
        <f t="shared" si="31"/>
        <v>0</v>
      </c>
      <c r="BH207" s="109">
        <f t="shared" si="32"/>
        <v>0</v>
      </c>
      <c r="BI207" s="109">
        <f t="shared" si="33"/>
        <v>0</v>
      </c>
      <c r="BJ207" s="18" t="s">
        <v>144</v>
      </c>
      <c r="BK207" s="174">
        <f t="shared" si="34"/>
        <v>0</v>
      </c>
      <c r="BL207" s="18" t="s">
        <v>171</v>
      </c>
      <c r="BM207" s="18" t="s">
        <v>391</v>
      </c>
    </row>
    <row r="208" spans="2:65" s="1" customFormat="1" ht="25.5" customHeight="1">
      <c r="B208" s="34"/>
      <c r="C208" s="166" t="s">
        <v>392</v>
      </c>
      <c r="D208" s="166" t="s">
        <v>167</v>
      </c>
      <c r="E208" s="167" t="s">
        <v>1342</v>
      </c>
      <c r="F208" s="251" t="s">
        <v>1343</v>
      </c>
      <c r="G208" s="251"/>
      <c r="H208" s="251"/>
      <c r="I208" s="251"/>
      <c r="J208" s="168" t="s">
        <v>759</v>
      </c>
      <c r="K208" s="169">
        <v>24</v>
      </c>
      <c r="L208" s="252">
        <v>0</v>
      </c>
      <c r="M208" s="253"/>
      <c r="N208" s="254">
        <f t="shared" si="25"/>
        <v>0</v>
      </c>
      <c r="O208" s="254"/>
      <c r="P208" s="254"/>
      <c r="Q208" s="254"/>
      <c r="R208" s="36"/>
      <c r="T208" s="171" t="s">
        <v>20</v>
      </c>
      <c r="U208" s="43" t="s">
        <v>41</v>
      </c>
      <c r="V208" s="35"/>
      <c r="W208" s="172">
        <f t="shared" si="26"/>
        <v>0</v>
      </c>
      <c r="X208" s="172">
        <v>0</v>
      </c>
      <c r="Y208" s="172">
        <f t="shared" si="27"/>
        <v>0</v>
      </c>
      <c r="Z208" s="172">
        <v>0</v>
      </c>
      <c r="AA208" s="173">
        <f t="shared" si="28"/>
        <v>0</v>
      </c>
      <c r="AR208" s="18" t="s">
        <v>171</v>
      </c>
      <c r="AT208" s="18" t="s">
        <v>167</v>
      </c>
      <c r="AU208" s="18" t="s">
        <v>82</v>
      </c>
      <c r="AY208" s="18" t="s">
        <v>165</v>
      </c>
      <c r="BE208" s="109">
        <f t="shared" si="29"/>
        <v>0</v>
      </c>
      <c r="BF208" s="109">
        <f t="shared" si="30"/>
        <v>0</v>
      </c>
      <c r="BG208" s="109">
        <f t="shared" si="31"/>
        <v>0</v>
      </c>
      <c r="BH208" s="109">
        <f t="shared" si="32"/>
        <v>0</v>
      </c>
      <c r="BI208" s="109">
        <f t="shared" si="33"/>
        <v>0</v>
      </c>
      <c r="BJ208" s="18" t="s">
        <v>144</v>
      </c>
      <c r="BK208" s="174">
        <f t="shared" si="34"/>
        <v>0</v>
      </c>
      <c r="BL208" s="18" t="s">
        <v>171</v>
      </c>
      <c r="BM208" s="18" t="s">
        <v>395</v>
      </c>
    </row>
    <row r="209" spans="2:63" s="9" customFormat="1" ht="36.75" customHeight="1">
      <c r="B209" s="155"/>
      <c r="C209" s="156"/>
      <c r="D209" s="157" t="s">
        <v>1177</v>
      </c>
      <c r="E209" s="157"/>
      <c r="F209" s="157"/>
      <c r="G209" s="157"/>
      <c r="H209" s="157"/>
      <c r="I209" s="157"/>
      <c r="J209" s="157"/>
      <c r="K209" s="157"/>
      <c r="L209" s="157"/>
      <c r="M209" s="157"/>
      <c r="N209" s="267">
        <f>BK209</f>
        <v>0</v>
      </c>
      <c r="O209" s="268"/>
      <c r="P209" s="268"/>
      <c r="Q209" s="268"/>
      <c r="R209" s="158"/>
      <c r="T209" s="159"/>
      <c r="U209" s="156"/>
      <c r="V209" s="156"/>
      <c r="W209" s="160">
        <f>SUM(W210:W215)</f>
        <v>0</v>
      </c>
      <c r="X209" s="156"/>
      <c r="Y209" s="160">
        <f>SUM(Y210:Y215)</f>
        <v>0</v>
      </c>
      <c r="Z209" s="156"/>
      <c r="AA209" s="161">
        <f>SUM(AA210:AA215)</f>
        <v>0</v>
      </c>
      <c r="AR209" s="162" t="s">
        <v>82</v>
      </c>
      <c r="AT209" s="163" t="s">
        <v>73</v>
      </c>
      <c r="AU209" s="163" t="s">
        <v>74</v>
      </c>
      <c r="AY209" s="162" t="s">
        <v>165</v>
      </c>
      <c r="BK209" s="164">
        <f>SUM(BK210:BK215)</f>
        <v>0</v>
      </c>
    </row>
    <row r="210" spans="2:65" s="1" customFormat="1" ht="25.5" customHeight="1">
      <c r="B210" s="34"/>
      <c r="C210" s="166" t="s">
        <v>302</v>
      </c>
      <c r="D210" s="166" t="s">
        <v>167</v>
      </c>
      <c r="E210" s="167" t="s">
        <v>1344</v>
      </c>
      <c r="F210" s="251" t="s">
        <v>1345</v>
      </c>
      <c r="G210" s="251"/>
      <c r="H210" s="251"/>
      <c r="I210" s="251"/>
      <c r="J210" s="168" t="s">
        <v>1346</v>
      </c>
      <c r="K210" s="169">
        <v>0.01</v>
      </c>
      <c r="L210" s="252">
        <v>0</v>
      </c>
      <c r="M210" s="253"/>
      <c r="N210" s="254">
        <f aca="true" t="shared" si="35" ref="N210:N215">ROUND(L210*K210,3)</f>
        <v>0</v>
      </c>
      <c r="O210" s="254"/>
      <c r="P210" s="254"/>
      <c r="Q210" s="254"/>
      <c r="R210" s="36"/>
      <c r="T210" s="171" t="s">
        <v>20</v>
      </c>
      <c r="U210" s="43" t="s">
        <v>41</v>
      </c>
      <c r="V210" s="35"/>
      <c r="W210" s="172">
        <f aca="true" t="shared" si="36" ref="W210:W215">V210*K210</f>
        <v>0</v>
      </c>
      <c r="X210" s="172">
        <v>0</v>
      </c>
      <c r="Y210" s="172">
        <f aca="true" t="shared" si="37" ref="Y210:Y215">X210*K210</f>
        <v>0</v>
      </c>
      <c r="Z210" s="172">
        <v>0</v>
      </c>
      <c r="AA210" s="173">
        <f aca="true" t="shared" si="38" ref="AA210:AA215">Z210*K210</f>
        <v>0</v>
      </c>
      <c r="AR210" s="18" t="s">
        <v>171</v>
      </c>
      <c r="AT210" s="18" t="s">
        <v>167</v>
      </c>
      <c r="AU210" s="18" t="s">
        <v>82</v>
      </c>
      <c r="AY210" s="18" t="s">
        <v>165</v>
      </c>
      <c r="BE210" s="109">
        <f aca="true" t="shared" si="39" ref="BE210:BE215">IF(U210="základná",N210,0)</f>
        <v>0</v>
      </c>
      <c r="BF210" s="109">
        <f aca="true" t="shared" si="40" ref="BF210:BF215">IF(U210="znížená",N210,0)</f>
        <v>0</v>
      </c>
      <c r="BG210" s="109">
        <f aca="true" t="shared" si="41" ref="BG210:BG215">IF(U210="zákl. prenesená",N210,0)</f>
        <v>0</v>
      </c>
      <c r="BH210" s="109">
        <f aca="true" t="shared" si="42" ref="BH210:BH215">IF(U210="zníž. prenesená",N210,0)</f>
        <v>0</v>
      </c>
      <c r="BI210" s="109">
        <f aca="true" t="shared" si="43" ref="BI210:BI215">IF(U210="nulová",N210,0)</f>
        <v>0</v>
      </c>
      <c r="BJ210" s="18" t="s">
        <v>144</v>
      </c>
      <c r="BK210" s="174">
        <f aca="true" t="shared" si="44" ref="BK210:BK215">ROUND(L210*K210,3)</f>
        <v>0</v>
      </c>
      <c r="BL210" s="18" t="s">
        <v>171</v>
      </c>
      <c r="BM210" s="18" t="s">
        <v>346</v>
      </c>
    </row>
    <row r="211" spans="2:65" s="1" customFormat="1" ht="25.5" customHeight="1">
      <c r="B211" s="34"/>
      <c r="C211" s="166" t="s">
        <v>398</v>
      </c>
      <c r="D211" s="166" t="s">
        <v>167</v>
      </c>
      <c r="E211" s="167" t="s">
        <v>1347</v>
      </c>
      <c r="F211" s="251" t="s">
        <v>1348</v>
      </c>
      <c r="G211" s="251"/>
      <c r="H211" s="251"/>
      <c r="I211" s="251"/>
      <c r="J211" s="168" t="s">
        <v>170</v>
      </c>
      <c r="K211" s="169">
        <v>2.5</v>
      </c>
      <c r="L211" s="252">
        <v>0</v>
      </c>
      <c r="M211" s="253"/>
      <c r="N211" s="254">
        <f t="shared" si="35"/>
        <v>0</v>
      </c>
      <c r="O211" s="254"/>
      <c r="P211" s="254"/>
      <c r="Q211" s="254"/>
      <c r="R211" s="36"/>
      <c r="T211" s="171" t="s">
        <v>20</v>
      </c>
      <c r="U211" s="43" t="s">
        <v>41</v>
      </c>
      <c r="V211" s="35"/>
      <c r="W211" s="172">
        <f t="shared" si="36"/>
        <v>0</v>
      </c>
      <c r="X211" s="172">
        <v>0</v>
      </c>
      <c r="Y211" s="172">
        <f t="shared" si="37"/>
        <v>0</v>
      </c>
      <c r="Z211" s="172">
        <v>0</v>
      </c>
      <c r="AA211" s="173">
        <f t="shared" si="38"/>
        <v>0</v>
      </c>
      <c r="AR211" s="18" t="s">
        <v>171</v>
      </c>
      <c r="AT211" s="18" t="s">
        <v>167</v>
      </c>
      <c r="AU211" s="18" t="s">
        <v>82</v>
      </c>
      <c r="AY211" s="18" t="s">
        <v>165</v>
      </c>
      <c r="BE211" s="109">
        <f t="shared" si="39"/>
        <v>0</v>
      </c>
      <c r="BF211" s="109">
        <f t="shared" si="40"/>
        <v>0</v>
      </c>
      <c r="BG211" s="109">
        <f t="shared" si="41"/>
        <v>0</v>
      </c>
      <c r="BH211" s="109">
        <f t="shared" si="42"/>
        <v>0</v>
      </c>
      <c r="BI211" s="109">
        <f t="shared" si="43"/>
        <v>0</v>
      </c>
      <c r="BJ211" s="18" t="s">
        <v>144</v>
      </c>
      <c r="BK211" s="174">
        <f t="shared" si="44"/>
        <v>0</v>
      </c>
      <c r="BL211" s="18" t="s">
        <v>171</v>
      </c>
      <c r="BM211" s="18" t="s">
        <v>401</v>
      </c>
    </row>
    <row r="212" spans="2:65" s="1" customFormat="1" ht="25.5" customHeight="1">
      <c r="B212" s="34"/>
      <c r="C212" s="166" t="s">
        <v>305</v>
      </c>
      <c r="D212" s="166" t="s">
        <v>167</v>
      </c>
      <c r="E212" s="167" t="s">
        <v>1349</v>
      </c>
      <c r="F212" s="251" t="s">
        <v>1350</v>
      </c>
      <c r="G212" s="251"/>
      <c r="H212" s="251"/>
      <c r="I212" s="251"/>
      <c r="J212" s="168" t="s">
        <v>222</v>
      </c>
      <c r="K212" s="169">
        <v>40</v>
      </c>
      <c r="L212" s="252">
        <v>0</v>
      </c>
      <c r="M212" s="253"/>
      <c r="N212" s="254">
        <f t="shared" si="35"/>
        <v>0</v>
      </c>
      <c r="O212" s="254"/>
      <c r="P212" s="254"/>
      <c r="Q212" s="254"/>
      <c r="R212" s="36"/>
      <c r="T212" s="171" t="s">
        <v>20</v>
      </c>
      <c r="U212" s="43" t="s">
        <v>41</v>
      </c>
      <c r="V212" s="35"/>
      <c r="W212" s="172">
        <f t="shared" si="36"/>
        <v>0</v>
      </c>
      <c r="X212" s="172">
        <v>0</v>
      </c>
      <c r="Y212" s="172">
        <f t="shared" si="37"/>
        <v>0</v>
      </c>
      <c r="Z212" s="172">
        <v>0</v>
      </c>
      <c r="AA212" s="173">
        <f t="shared" si="38"/>
        <v>0</v>
      </c>
      <c r="AR212" s="18" t="s">
        <v>171</v>
      </c>
      <c r="AT212" s="18" t="s">
        <v>167</v>
      </c>
      <c r="AU212" s="18" t="s">
        <v>82</v>
      </c>
      <c r="AY212" s="18" t="s">
        <v>165</v>
      </c>
      <c r="BE212" s="109">
        <f t="shared" si="39"/>
        <v>0</v>
      </c>
      <c r="BF212" s="109">
        <f t="shared" si="40"/>
        <v>0</v>
      </c>
      <c r="BG212" s="109">
        <f t="shared" si="41"/>
        <v>0</v>
      </c>
      <c r="BH212" s="109">
        <f t="shared" si="42"/>
        <v>0</v>
      </c>
      <c r="BI212" s="109">
        <f t="shared" si="43"/>
        <v>0</v>
      </c>
      <c r="BJ212" s="18" t="s">
        <v>144</v>
      </c>
      <c r="BK212" s="174">
        <f t="shared" si="44"/>
        <v>0</v>
      </c>
      <c r="BL212" s="18" t="s">
        <v>171</v>
      </c>
      <c r="BM212" s="18" t="s">
        <v>404</v>
      </c>
    </row>
    <row r="213" spans="2:65" s="1" customFormat="1" ht="25.5" customHeight="1">
      <c r="B213" s="34"/>
      <c r="C213" s="166" t="s">
        <v>405</v>
      </c>
      <c r="D213" s="166" t="s">
        <v>167</v>
      </c>
      <c r="E213" s="167" t="s">
        <v>1351</v>
      </c>
      <c r="F213" s="251" t="s">
        <v>1352</v>
      </c>
      <c r="G213" s="251"/>
      <c r="H213" s="251"/>
      <c r="I213" s="251"/>
      <c r="J213" s="168" t="s">
        <v>222</v>
      </c>
      <c r="K213" s="169">
        <v>10</v>
      </c>
      <c r="L213" s="252">
        <v>0</v>
      </c>
      <c r="M213" s="253"/>
      <c r="N213" s="254">
        <f t="shared" si="35"/>
        <v>0</v>
      </c>
      <c r="O213" s="254"/>
      <c r="P213" s="254"/>
      <c r="Q213" s="254"/>
      <c r="R213" s="36"/>
      <c r="T213" s="171" t="s">
        <v>20</v>
      </c>
      <c r="U213" s="43" t="s">
        <v>41</v>
      </c>
      <c r="V213" s="35"/>
      <c r="W213" s="172">
        <f t="shared" si="36"/>
        <v>0</v>
      </c>
      <c r="X213" s="172">
        <v>0</v>
      </c>
      <c r="Y213" s="172">
        <f t="shared" si="37"/>
        <v>0</v>
      </c>
      <c r="Z213" s="172">
        <v>0</v>
      </c>
      <c r="AA213" s="173">
        <f t="shared" si="38"/>
        <v>0</v>
      </c>
      <c r="AR213" s="18" t="s">
        <v>171</v>
      </c>
      <c r="AT213" s="18" t="s">
        <v>167</v>
      </c>
      <c r="AU213" s="18" t="s">
        <v>82</v>
      </c>
      <c r="AY213" s="18" t="s">
        <v>165</v>
      </c>
      <c r="BE213" s="109">
        <f t="shared" si="39"/>
        <v>0</v>
      </c>
      <c r="BF213" s="109">
        <f t="shared" si="40"/>
        <v>0</v>
      </c>
      <c r="BG213" s="109">
        <f t="shared" si="41"/>
        <v>0</v>
      </c>
      <c r="BH213" s="109">
        <f t="shared" si="42"/>
        <v>0</v>
      </c>
      <c r="BI213" s="109">
        <f t="shared" si="43"/>
        <v>0</v>
      </c>
      <c r="BJ213" s="18" t="s">
        <v>144</v>
      </c>
      <c r="BK213" s="174">
        <f t="shared" si="44"/>
        <v>0</v>
      </c>
      <c r="BL213" s="18" t="s">
        <v>171</v>
      </c>
      <c r="BM213" s="18" t="s">
        <v>408</v>
      </c>
    </row>
    <row r="214" spans="2:65" s="1" customFormat="1" ht="25.5" customHeight="1">
      <c r="B214" s="34"/>
      <c r="C214" s="166" t="s">
        <v>309</v>
      </c>
      <c r="D214" s="166" t="s">
        <v>167</v>
      </c>
      <c r="E214" s="167" t="s">
        <v>1353</v>
      </c>
      <c r="F214" s="251" t="s">
        <v>1354</v>
      </c>
      <c r="G214" s="251"/>
      <c r="H214" s="251"/>
      <c r="I214" s="251"/>
      <c r="J214" s="168" t="s">
        <v>222</v>
      </c>
      <c r="K214" s="169">
        <v>40</v>
      </c>
      <c r="L214" s="252">
        <v>0</v>
      </c>
      <c r="M214" s="253"/>
      <c r="N214" s="254">
        <f t="shared" si="35"/>
        <v>0</v>
      </c>
      <c r="O214" s="254"/>
      <c r="P214" s="254"/>
      <c r="Q214" s="254"/>
      <c r="R214" s="36"/>
      <c r="T214" s="171" t="s">
        <v>20</v>
      </c>
      <c r="U214" s="43" t="s">
        <v>41</v>
      </c>
      <c r="V214" s="35"/>
      <c r="W214" s="172">
        <f t="shared" si="36"/>
        <v>0</v>
      </c>
      <c r="X214" s="172">
        <v>0</v>
      </c>
      <c r="Y214" s="172">
        <f t="shared" si="37"/>
        <v>0</v>
      </c>
      <c r="Z214" s="172">
        <v>0</v>
      </c>
      <c r="AA214" s="173">
        <f t="shared" si="38"/>
        <v>0</v>
      </c>
      <c r="AR214" s="18" t="s">
        <v>171</v>
      </c>
      <c r="AT214" s="18" t="s">
        <v>167</v>
      </c>
      <c r="AU214" s="18" t="s">
        <v>82</v>
      </c>
      <c r="AY214" s="18" t="s">
        <v>165</v>
      </c>
      <c r="BE214" s="109">
        <f t="shared" si="39"/>
        <v>0</v>
      </c>
      <c r="BF214" s="109">
        <f t="shared" si="40"/>
        <v>0</v>
      </c>
      <c r="BG214" s="109">
        <f t="shared" si="41"/>
        <v>0</v>
      </c>
      <c r="BH214" s="109">
        <f t="shared" si="42"/>
        <v>0</v>
      </c>
      <c r="BI214" s="109">
        <f t="shared" si="43"/>
        <v>0</v>
      </c>
      <c r="BJ214" s="18" t="s">
        <v>144</v>
      </c>
      <c r="BK214" s="174">
        <f t="shared" si="44"/>
        <v>0</v>
      </c>
      <c r="BL214" s="18" t="s">
        <v>171</v>
      </c>
      <c r="BM214" s="18" t="s">
        <v>411</v>
      </c>
    </row>
    <row r="215" spans="2:65" s="1" customFormat="1" ht="16.5" customHeight="1">
      <c r="B215" s="34"/>
      <c r="C215" s="166" t="s">
        <v>412</v>
      </c>
      <c r="D215" s="166" t="s">
        <v>167</v>
      </c>
      <c r="E215" s="167" t="s">
        <v>1355</v>
      </c>
      <c r="F215" s="251" t="s">
        <v>1356</v>
      </c>
      <c r="G215" s="251"/>
      <c r="H215" s="251"/>
      <c r="I215" s="251"/>
      <c r="J215" s="168" t="s">
        <v>180</v>
      </c>
      <c r="K215" s="169">
        <v>12</v>
      </c>
      <c r="L215" s="252">
        <v>0</v>
      </c>
      <c r="M215" s="253"/>
      <c r="N215" s="254">
        <f t="shared" si="35"/>
        <v>0</v>
      </c>
      <c r="O215" s="254"/>
      <c r="P215" s="254"/>
      <c r="Q215" s="254"/>
      <c r="R215" s="36"/>
      <c r="T215" s="171" t="s">
        <v>20</v>
      </c>
      <c r="U215" s="43" t="s">
        <v>41</v>
      </c>
      <c r="V215" s="35"/>
      <c r="W215" s="172">
        <f t="shared" si="36"/>
        <v>0</v>
      </c>
      <c r="X215" s="172">
        <v>0</v>
      </c>
      <c r="Y215" s="172">
        <f t="shared" si="37"/>
        <v>0</v>
      </c>
      <c r="Z215" s="172">
        <v>0</v>
      </c>
      <c r="AA215" s="173">
        <f t="shared" si="38"/>
        <v>0</v>
      </c>
      <c r="AR215" s="18" t="s">
        <v>171</v>
      </c>
      <c r="AT215" s="18" t="s">
        <v>167</v>
      </c>
      <c r="AU215" s="18" t="s">
        <v>82</v>
      </c>
      <c r="AY215" s="18" t="s">
        <v>165</v>
      </c>
      <c r="BE215" s="109">
        <f t="shared" si="39"/>
        <v>0</v>
      </c>
      <c r="BF215" s="109">
        <f t="shared" si="40"/>
        <v>0</v>
      </c>
      <c r="BG215" s="109">
        <f t="shared" si="41"/>
        <v>0</v>
      </c>
      <c r="BH215" s="109">
        <f t="shared" si="42"/>
        <v>0</v>
      </c>
      <c r="BI215" s="109">
        <f t="shared" si="43"/>
        <v>0</v>
      </c>
      <c r="BJ215" s="18" t="s">
        <v>144</v>
      </c>
      <c r="BK215" s="174">
        <f t="shared" si="44"/>
        <v>0</v>
      </c>
      <c r="BL215" s="18" t="s">
        <v>171</v>
      </c>
      <c r="BM215" s="18" t="s">
        <v>415</v>
      </c>
    </row>
    <row r="216" spans="2:63" s="1" customFormat="1" ht="49.5" customHeight="1">
      <c r="B216" s="34"/>
      <c r="C216" s="35"/>
      <c r="D216" s="157" t="s">
        <v>713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267">
        <f aca="true" t="shared" si="45" ref="N216:N221">BK216</f>
        <v>0</v>
      </c>
      <c r="O216" s="268"/>
      <c r="P216" s="268"/>
      <c r="Q216" s="268"/>
      <c r="R216" s="36"/>
      <c r="T216" s="142"/>
      <c r="U216" s="35"/>
      <c r="V216" s="35"/>
      <c r="W216" s="35"/>
      <c r="X216" s="35"/>
      <c r="Y216" s="35"/>
      <c r="Z216" s="35"/>
      <c r="AA216" s="77"/>
      <c r="AT216" s="18" t="s">
        <v>73</v>
      </c>
      <c r="AU216" s="18" t="s">
        <v>74</v>
      </c>
      <c r="AY216" s="18" t="s">
        <v>714</v>
      </c>
      <c r="BK216" s="174">
        <f>SUM(BK217:BK221)</f>
        <v>0</v>
      </c>
    </row>
    <row r="217" spans="2:63" s="1" customFormat="1" ht="21.75" customHeight="1">
      <c r="B217" s="34"/>
      <c r="C217" s="179" t="s">
        <v>20</v>
      </c>
      <c r="D217" s="179" t="s">
        <v>167</v>
      </c>
      <c r="E217" s="180" t="s">
        <v>20</v>
      </c>
      <c r="F217" s="259" t="s">
        <v>20</v>
      </c>
      <c r="G217" s="259"/>
      <c r="H217" s="259"/>
      <c r="I217" s="259"/>
      <c r="J217" s="181" t="s">
        <v>20</v>
      </c>
      <c r="K217" s="170"/>
      <c r="L217" s="252"/>
      <c r="M217" s="254"/>
      <c r="N217" s="254">
        <f t="shared" si="45"/>
        <v>0</v>
      </c>
      <c r="O217" s="254"/>
      <c r="P217" s="254"/>
      <c r="Q217" s="254"/>
      <c r="R217" s="36"/>
      <c r="T217" s="171" t="s">
        <v>20</v>
      </c>
      <c r="U217" s="182" t="s">
        <v>41</v>
      </c>
      <c r="V217" s="35"/>
      <c r="W217" s="35"/>
      <c r="X217" s="35"/>
      <c r="Y217" s="35"/>
      <c r="Z217" s="35"/>
      <c r="AA217" s="77"/>
      <c r="AT217" s="18" t="s">
        <v>714</v>
      </c>
      <c r="AU217" s="18" t="s">
        <v>82</v>
      </c>
      <c r="AY217" s="18" t="s">
        <v>714</v>
      </c>
      <c r="BE217" s="109">
        <f>IF(U217="základná",N217,0)</f>
        <v>0</v>
      </c>
      <c r="BF217" s="109">
        <f>IF(U217="znížená",N217,0)</f>
        <v>0</v>
      </c>
      <c r="BG217" s="109">
        <f>IF(U217="zákl. prenesená",N217,0)</f>
        <v>0</v>
      </c>
      <c r="BH217" s="109">
        <f>IF(U217="zníž. prenesená",N217,0)</f>
        <v>0</v>
      </c>
      <c r="BI217" s="109">
        <f>IF(U217="nulová",N217,0)</f>
        <v>0</v>
      </c>
      <c r="BJ217" s="18" t="s">
        <v>144</v>
      </c>
      <c r="BK217" s="174">
        <f>L217*K217</f>
        <v>0</v>
      </c>
    </row>
    <row r="218" spans="2:63" s="1" customFormat="1" ht="21.75" customHeight="1">
      <c r="B218" s="34"/>
      <c r="C218" s="179" t="s">
        <v>20</v>
      </c>
      <c r="D218" s="179" t="s">
        <v>167</v>
      </c>
      <c r="E218" s="180" t="s">
        <v>20</v>
      </c>
      <c r="F218" s="259" t="s">
        <v>20</v>
      </c>
      <c r="G218" s="259"/>
      <c r="H218" s="259"/>
      <c r="I218" s="259"/>
      <c r="J218" s="181" t="s">
        <v>20</v>
      </c>
      <c r="K218" s="170"/>
      <c r="L218" s="252"/>
      <c r="M218" s="254"/>
      <c r="N218" s="254">
        <f t="shared" si="45"/>
        <v>0</v>
      </c>
      <c r="O218" s="254"/>
      <c r="P218" s="254"/>
      <c r="Q218" s="254"/>
      <c r="R218" s="36"/>
      <c r="T218" s="171" t="s">
        <v>20</v>
      </c>
      <c r="U218" s="182" t="s">
        <v>41</v>
      </c>
      <c r="V218" s="35"/>
      <c r="W218" s="35"/>
      <c r="X218" s="35"/>
      <c r="Y218" s="35"/>
      <c r="Z218" s="35"/>
      <c r="AA218" s="77"/>
      <c r="AT218" s="18" t="s">
        <v>714</v>
      </c>
      <c r="AU218" s="18" t="s">
        <v>82</v>
      </c>
      <c r="AY218" s="18" t="s">
        <v>714</v>
      </c>
      <c r="BE218" s="109">
        <f>IF(U218="základná",N218,0)</f>
        <v>0</v>
      </c>
      <c r="BF218" s="109">
        <f>IF(U218="znížená",N218,0)</f>
        <v>0</v>
      </c>
      <c r="BG218" s="109">
        <f>IF(U218="zákl. prenesená",N218,0)</f>
        <v>0</v>
      </c>
      <c r="BH218" s="109">
        <f>IF(U218="zníž. prenesená",N218,0)</f>
        <v>0</v>
      </c>
      <c r="BI218" s="109">
        <f>IF(U218="nulová",N218,0)</f>
        <v>0</v>
      </c>
      <c r="BJ218" s="18" t="s">
        <v>144</v>
      </c>
      <c r="BK218" s="174">
        <f>L218*K218</f>
        <v>0</v>
      </c>
    </row>
    <row r="219" spans="2:63" s="1" customFormat="1" ht="21.75" customHeight="1">
      <c r="B219" s="34"/>
      <c r="C219" s="179" t="s">
        <v>20</v>
      </c>
      <c r="D219" s="179" t="s">
        <v>167</v>
      </c>
      <c r="E219" s="180" t="s">
        <v>20</v>
      </c>
      <c r="F219" s="259" t="s">
        <v>20</v>
      </c>
      <c r="G219" s="259"/>
      <c r="H219" s="259"/>
      <c r="I219" s="259"/>
      <c r="J219" s="181" t="s">
        <v>20</v>
      </c>
      <c r="K219" s="170"/>
      <c r="L219" s="252"/>
      <c r="M219" s="254"/>
      <c r="N219" s="254">
        <f t="shared" si="45"/>
        <v>0</v>
      </c>
      <c r="O219" s="254"/>
      <c r="P219" s="254"/>
      <c r="Q219" s="254"/>
      <c r="R219" s="36"/>
      <c r="T219" s="171" t="s">
        <v>20</v>
      </c>
      <c r="U219" s="182" t="s">
        <v>41</v>
      </c>
      <c r="V219" s="35"/>
      <c r="W219" s="35"/>
      <c r="X219" s="35"/>
      <c r="Y219" s="35"/>
      <c r="Z219" s="35"/>
      <c r="AA219" s="77"/>
      <c r="AT219" s="18" t="s">
        <v>714</v>
      </c>
      <c r="AU219" s="18" t="s">
        <v>82</v>
      </c>
      <c r="AY219" s="18" t="s">
        <v>714</v>
      </c>
      <c r="BE219" s="109">
        <f>IF(U219="základná",N219,0)</f>
        <v>0</v>
      </c>
      <c r="BF219" s="109">
        <f>IF(U219="znížená",N219,0)</f>
        <v>0</v>
      </c>
      <c r="BG219" s="109">
        <f>IF(U219="zákl. prenesená",N219,0)</f>
        <v>0</v>
      </c>
      <c r="BH219" s="109">
        <f>IF(U219="zníž. prenesená",N219,0)</f>
        <v>0</v>
      </c>
      <c r="BI219" s="109">
        <f>IF(U219="nulová",N219,0)</f>
        <v>0</v>
      </c>
      <c r="BJ219" s="18" t="s">
        <v>144</v>
      </c>
      <c r="BK219" s="174">
        <f>L219*K219</f>
        <v>0</v>
      </c>
    </row>
    <row r="220" spans="2:63" s="1" customFormat="1" ht="21.75" customHeight="1">
      <c r="B220" s="34"/>
      <c r="C220" s="179" t="s">
        <v>20</v>
      </c>
      <c r="D220" s="179" t="s">
        <v>167</v>
      </c>
      <c r="E220" s="180" t="s">
        <v>20</v>
      </c>
      <c r="F220" s="259" t="s">
        <v>20</v>
      </c>
      <c r="G220" s="259"/>
      <c r="H220" s="259"/>
      <c r="I220" s="259"/>
      <c r="J220" s="181" t="s">
        <v>20</v>
      </c>
      <c r="K220" s="170"/>
      <c r="L220" s="252"/>
      <c r="M220" s="254"/>
      <c r="N220" s="254">
        <f t="shared" si="45"/>
        <v>0</v>
      </c>
      <c r="O220" s="254"/>
      <c r="P220" s="254"/>
      <c r="Q220" s="254"/>
      <c r="R220" s="36"/>
      <c r="T220" s="171" t="s">
        <v>20</v>
      </c>
      <c r="U220" s="182" t="s">
        <v>41</v>
      </c>
      <c r="V220" s="35"/>
      <c r="W220" s="35"/>
      <c r="X220" s="35"/>
      <c r="Y220" s="35"/>
      <c r="Z220" s="35"/>
      <c r="AA220" s="77"/>
      <c r="AT220" s="18" t="s">
        <v>714</v>
      </c>
      <c r="AU220" s="18" t="s">
        <v>82</v>
      </c>
      <c r="AY220" s="18" t="s">
        <v>714</v>
      </c>
      <c r="BE220" s="109">
        <f>IF(U220="základná",N220,0)</f>
        <v>0</v>
      </c>
      <c r="BF220" s="109">
        <f>IF(U220="znížená",N220,0)</f>
        <v>0</v>
      </c>
      <c r="BG220" s="109">
        <f>IF(U220="zákl. prenesená",N220,0)</f>
        <v>0</v>
      </c>
      <c r="BH220" s="109">
        <f>IF(U220="zníž. prenesená",N220,0)</f>
        <v>0</v>
      </c>
      <c r="BI220" s="109">
        <f>IF(U220="nulová",N220,0)</f>
        <v>0</v>
      </c>
      <c r="BJ220" s="18" t="s">
        <v>144</v>
      </c>
      <c r="BK220" s="174">
        <f>L220*K220</f>
        <v>0</v>
      </c>
    </row>
    <row r="221" spans="2:63" s="1" customFormat="1" ht="21.75" customHeight="1">
      <c r="B221" s="34"/>
      <c r="C221" s="179" t="s">
        <v>20</v>
      </c>
      <c r="D221" s="179" t="s">
        <v>167</v>
      </c>
      <c r="E221" s="180" t="s">
        <v>20</v>
      </c>
      <c r="F221" s="259" t="s">
        <v>20</v>
      </c>
      <c r="G221" s="259"/>
      <c r="H221" s="259"/>
      <c r="I221" s="259"/>
      <c r="J221" s="181" t="s">
        <v>20</v>
      </c>
      <c r="K221" s="170"/>
      <c r="L221" s="252"/>
      <c r="M221" s="254"/>
      <c r="N221" s="254">
        <f t="shared" si="45"/>
        <v>0</v>
      </c>
      <c r="O221" s="254"/>
      <c r="P221" s="254"/>
      <c r="Q221" s="254"/>
      <c r="R221" s="36"/>
      <c r="T221" s="171" t="s">
        <v>20</v>
      </c>
      <c r="U221" s="182" t="s">
        <v>41</v>
      </c>
      <c r="V221" s="55"/>
      <c r="W221" s="55"/>
      <c r="X221" s="55"/>
      <c r="Y221" s="55"/>
      <c r="Z221" s="55"/>
      <c r="AA221" s="57"/>
      <c r="AT221" s="18" t="s">
        <v>714</v>
      </c>
      <c r="AU221" s="18" t="s">
        <v>82</v>
      </c>
      <c r="AY221" s="18" t="s">
        <v>714</v>
      </c>
      <c r="BE221" s="109">
        <f>IF(U221="základná",N221,0)</f>
        <v>0</v>
      </c>
      <c r="BF221" s="109">
        <f>IF(U221="znížená",N221,0)</f>
        <v>0</v>
      </c>
      <c r="BG221" s="109">
        <f>IF(U221="zákl. prenesená",N221,0)</f>
        <v>0</v>
      </c>
      <c r="BH221" s="109">
        <f>IF(U221="zníž. prenesená",N221,0)</f>
        <v>0</v>
      </c>
      <c r="BI221" s="109">
        <f>IF(U221="nulová",N221,0)</f>
        <v>0</v>
      </c>
      <c r="BJ221" s="18" t="s">
        <v>144</v>
      </c>
      <c r="BK221" s="174">
        <f>L221*K221</f>
        <v>0</v>
      </c>
    </row>
    <row r="222" spans="2:18" s="1" customFormat="1" ht="6.75" customHeight="1">
      <c r="B222" s="58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60"/>
    </row>
  </sheetData>
  <sheetProtection password="CC35" sheet="1" objects="1" scenarios="1" formatColumns="0" formatRows="0"/>
  <mergeCells count="357">
    <mergeCell ref="H1:K1"/>
    <mergeCell ref="S2:AC2"/>
    <mergeCell ref="F221:I221"/>
    <mergeCell ref="L221:M221"/>
    <mergeCell ref="N221:Q221"/>
    <mergeCell ref="N121:Q121"/>
    <mergeCell ref="N122:Q122"/>
    <mergeCell ref="N123:Q123"/>
    <mergeCell ref="N127:Q127"/>
    <mergeCell ref="N128:Q128"/>
    <mergeCell ref="N209:Q209"/>
    <mergeCell ref="N216:Q216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4:I214"/>
    <mergeCell ref="L214:M214"/>
    <mergeCell ref="N214:Q214"/>
    <mergeCell ref="F215:I215"/>
    <mergeCell ref="L215:M215"/>
    <mergeCell ref="N215:Q215"/>
    <mergeCell ref="F217:I217"/>
    <mergeCell ref="L217:M217"/>
    <mergeCell ref="N217:Q217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7:I207"/>
    <mergeCell ref="L207:M207"/>
    <mergeCell ref="N207:Q207"/>
    <mergeCell ref="F208:I208"/>
    <mergeCell ref="L208:M208"/>
    <mergeCell ref="N208:Q208"/>
    <mergeCell ref="F210:I210"/>
    <mergeCell ref="L210:M210"/>
    <mergeCell ref="N210:Q210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217:D222">
      <formula1>"K, M"</formula1>
    </dataValidation>
    <dataValidation type="list" allowBlank="1" showInputMessage="1" showErrorMessage="1" error="Povolené sú hodnoty základná, znížená, nulová." sqref="U217:U222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0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Spanikova</dc:creator>
  <cp:keywords/>
  <dc:description/>
  <cp:lastModifiedBy>Lucia Balogová</cp:lastModifiedBy>
  <dcterms:created xsi:type="dcterms:W3CDTF">2017-11-09T15:27:41Z</dcterms:created>
  <dcterms:modified xsi:type="dcterms:W3CDTF">2017-11-12T21:13:14Z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